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fa12a39fdbbed01/Rosso ^0 Grey Financial/Annuiteiten berekening 2021 Rosso Grey/"/>
    </mc:Choice>
  </mc:AlternateContent>
  <xr:revisionPtr revIDLastSave="34" documentId="8_{A6284332-4F85-42BF-AB34-03BF1DFD11E9}" xr6:coauthVersionLast="45" xr6:coauthVersionMax="45" xr10:uidLastSave="{AE2BF9F0-25E7-46A4-8055-FB565EB0183B}"/>
  <bookViews>
    <workbookView xWindow="-110" yWindow="-110" windowWidth="21820" windowHeight="14020" xr2:uid="{00000000-000D-0000-FFFF-FFFF00000000}"/>
  </bookViews>
  <sheets>
    <sheet name="Blad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3" l="1"/>
  <c r="I6" i="3" l="1"/>
  <c r="B2" i="3" l="1"/>
  <c r="C2" i="3" l="1"/>
  <c r="A2" i="3"/>
  <c r="F2" i="3" s="1"/>
  <c r="D2" i="3" l="1"/>
  <c r="B3" i="3" s="1"/>
  <c r="E2" i="3" l="1"/>
  <c r="C3" i="3"/>
  <c r="A3" i="3"/>
  <c r="F3" i="3" s="1"/>
  <c r="D3" i="3" l="1"/>
  <c r="B4" i="3" s="1"/>
  <c r="A4" i="3" l="1"/>
  <c r="E3" i="3"/>
  <c r="C4" i="3"/>
  <c r="F4" i="3" l="1"/>
  <c r="D4" i="3" l="1"/>
  <c r="B5" i="3" s="1"/>
  <c r="A5" i="3" s="1"/>
  <c r="C5" i="3" l="1"/>
  <c r="E4" i="3"/>
  <c r="F5" i="3"/>
  <c r="D5" i="3" l="1"/>
  <c r="B6" i="3" s="1"/>
  <c r="E5" i="3" l="1"/>
  <c r="A6" i="3"/>
  <c r="F6" i="3" s="1"/>
  <c r="C6" i="3"/>
  <c r="D6" i="3" l="1"/>
  <c r="E6" i="3" s="1"/>
  <c r="B7" i="3" l="1"/>
  <c r="A7" i="3" s="1"/>
  <c r="F7" i="3" s="1"/>
  <c r="C7" i="3" l="1"/>
  <c r="D7" i="3" s="1"/>
  <c r="B8" i="3" s="1"/>
  <c r="A8" i="3" s="1"/>
  <c r="C8" i="3" l="1"/>
  <c r="E7" i="3"/>
  <c r="F8" i="3"/>
  <c r="D8" i="3" l="1"/>
  <c r="B9" i="3" s="1"/>
  <c r="E8" i="3" l="1"/>
  <c r="A9" i="3"/>
  <c r="F9" i="3" s="1"/>
  <c r="C9" i="3"/>
  <c r="D9" i="3" l="1"/>
  <c r="B10" i="3" s="1"/>
  <c r="E9" i="3" l="1"/>
  <c r="A10" i="3"/>
  <c r="F10" i="3" s="1"/>
  <c r="C10" i="3"/>
  <c r="D10" i="3" l="1"/>
  <c r="B11" i="3" s="1"/>
  <c r="A11" i="3" s="1"/>
  <c r="E10" i="3" l="1"/>
  <c r="C11" i="3"/>
  <c r="F11" i="3"/>
  <c r="D11" i="3" l="1"/>
  <c r="B12" i="3" s="1"/>
  <c r="E11" i="3" l="1"/>
  <c r="A12" i="3"/>
  <c r="F12" i="3" s="1"/>
  <c r="C12" i="3"/>
  <c r="D12" i="3" l="1"/>
  <c r="B13" i="3" s="1"/>
  <c r="E12" i="3" l="1"/>
  <c r="A13" i="3"/>
  <c r="F13" i="3" s="1"/>
  <c r="C13" i="3"/>
  <c r="D13" i="3" l="1"/>
  <c r="B14" i="3" s="1"/>
  <c r="A14" i="3" s="1"/>
  <c r="E13" i="3" l="1"/>
  <c r="C14" i="3"/>
  <c r="F14" i="3"/>
  <c r="D14" i="3" l="1"/>
  <c r="B15" i="3" s="1"/>
  <c r="A15" i="3" s="1"/>
  <c r="C15" i="3" l="1"/>
  <c r="E14" i="3"/>
  <c r="F15" i="3"/>
  <c r="D15" i="3" l="1"/>
  <c r="E15" i="3" s="1"/>
  <c r="B16" i="3" l="1"/>
  <c r="A16" i="3" l="1"/>
  <c r="F16" i="3" s="1"/>
  <c r="C16" i="3"/>
  <c r="D16" i="3" l="1"/>
  <c r="B17" i="3" l="1"/>
  <c r="E16" i="3"/>
  <c r="A17" i="3" l="1"/>
  <c r="C17" i="3"/>
  <c r="F17" i="3" l="1"/>
  <c r="D17" i="3" l="1"/>
  <c r="E17" i="3" s="1"/>
  <c r="B18" i="3" l="1"/>
  <c r="A18" i="3" l="1"/>
  <c r="C18" i="3"/>
  <c r="F18" i="3" l="1"/>
  <c r="D18" i="3" s="1"/>
  <c r="B19" i="3" s="1"/>
  <c r="E18" i="3" l="1"/>
  <c r="A19" i="3"/>
  <c r="C19" i="3"/>
  <c r="F19" i="3" l="1"/>
  <c r="D19" i="3" l="1"/>
  <c r="E19" i="3" s="1"/>
  <c r="B20" i="3" l="1"/>
  <c r="A20" i="3" l="1"/>
  <c r="C20" i="3"/>
  <c r="F20" i="3" l="1"/>
  <c r="D20" i="3" l="1"/>
  <c r="E20" i="3" s="1"/>
  <c r="B21" i="3" l="1"/>
  <c r="A21" i="3" l="1"/>
  <c r="C21" i="3"/>
  <c r="F21" i="3" l="1"/>
  <c r="D21" i="3" s="1"/>
  <c r="B22" i="3" s="1"/>
  <c r="E21" i="3" l="1"/>
  <c r="A22" i="3"/>
  <c r="C22" i="3"/>
  <c r="F22" i="3" l="1"/>
  <c r="D22" i="3" l="1"/>
  <c r="E22" i="3" s="1"/>
  <c r="B23" i="3" l="1"/>
  <c r="A23" i="3" l="1"/>
  <c r="C23" i="3"/>
  <c r="F23" i="3" l="1"/>
  <c r="D23" i="3" l="1"/>
  <c r="E23" i="3" s="1"/>
  <c r="B24" i="3" l="1"/>
  <c r="A24" i="3" l="1"/>
  <c r="C24" i="3"/>
  <c r="F24" i="3" l="1"/>
  <c r="D24" i="3" s="1"/>
  <c r="B25" i="3" s="1"/>
  <c r="E24" i="3" l="1"/>
  <c r="A25" i="3"/>
  <c r="C25" i="3"/>
  <c r="F25" i="3" l="1"/>
  <c r="D25" i="3" l="1"/>
  <c r="E25" i="3" s="1"/>
  <c r="B26" i="3" l="1"/>
  <c r="A26" i="3" l="1"/>
  <c r="C26" i="3"/>
  <c r="F26" i="3" l="1"/>
  <c r="D26" i="3" l="1"/>
  <c r="E26" i="3" s="1"/>
  <c r="B27" i="3" l="1"/>
  <c r="A27" i="3" l="1"/>
  <c r="C27" i="3"/>
  <c r="F27" i="3" l="1"/>
  <c r="D27" i="3" l="1"/>
  <c r="E27" i="3" s="1"/>
  <c r="B28" i="3" l="1"/>
  <c r="A28" i="3" l="1"/>
  <c r="C28" i="3"/>
  <c r="F28" i="3" l="1"/>
  <c r="D28" i="3" l="1"/>
  <c r="E28" i="3" s="1"/>
  <c r="B29" i="3" l="1"/>
  <c r="A29" i="3" l="1"/>
  <c r="C29" i="3"/>
  <c r="F29" i="3" l="1"/>
  <c r="D29" i="3" l="1"/>
  <c r="E29" i="3" s="1"/>
  <c r="B30" i="3" l="1"/>
  <c r="A30" i="3" l="1"/>
  <c r="C30" i="3"/>
  <c r="F30" i="3" l="1"/>
  <c r="D30" i="3" s="1"/>
  <c r="B31" i="3" s="1"/>
  <c r="E30" i="3" l="1"/>
  <c r="A31" i="3"/>
  <c r="C31" i="3"/>
  <c r="F31" i="3" l="1"/>
  <c r="D31" i="3" l="1"/>
  <c r="E31" i="3" s="1"/>
  <c r="B32" i="3" l="1"/>
  <c r="A32" i="3" l="1"/>
  <c r="C32" i="3"/>
  <c r="F32" i="3" l="1"/>
  <c r="D32" i="3" s="1"/>
  <c r="B33" i="3" s="1"/>
  <c r="E32" i="3" l="1"/>
  <c r="A33" i="3"/>
  <c r="C33" i="3"/>
  <c r="F33" i="3" l="1"/>
  <c r="D33" i="3" s="1"/>
  <c r="B34" i="3" s="1"/>
  <c r="E33" i="3" l="1"/>
  <c r="A34" i="3"/>
  <c r="C34" i="3"/>
  <c r="F34" i="3" l="1"/>
  <c r="D34" i="3" s="1"/>
  <c r="B35" i="3" s="1"/>
  <c r="E34" i="3" l="1"/>
  <c r="C35" i="3"/>
  <c r="A35" i="3"/>
  <c r="F35" i="3" l="1"/>
  <c r="D35" i="3" l="1"/>
  <c r="E35" i="3" s="1"/>
  <c r="B36" i="3" l="1"/>
  <c r="A36" i="3" l="1"/>
  <c r="C36" i="3"/>
  <c r="F36" i="3" l="1"/>
  <c r="D36" i="3" l="1"/>
  <c r="E36" i="3" s="1"/>
  <c r="B37" i="3" l="1"/>
  <c r="A37" i="3" l="1"/>
  <c r="C37" i="3"/>
  <c r="F37" i="3" l="1"/>
  <c r="D37" i="3" l="1"/>
  <c r="E37" i="3" s="1"/>
  <c r="B38" i="3" l="1"/>
  <c r="A38" i="3" l="1"/>
  <c r="C38" i="3"/>
  <c r="F38" i="3" l="1"/>
  <c r="D38" i="3" s="1"/>
  <c r="B39" i="3" s="1"/>
  <c r="E38" i="3" l="1"/>
  <c r="A39" i="3"/>
  <c r="C39" i="3"/>
  <c r="F39" i="3" l="1"/>
  <c r="D39" i="3" l="1"/>
  <c r="E39" i="3" s="1"/>
  <c r="B40" i="3" l="1"/>
  <c r="A40" i="3" l="1"/>
  <c r="C40" i="3"/>
  <c r="F40" i="3" l="1"/>
  <c r="D40" i="3" l="1"/>
  <c r="E40" i="3" s="1"/>
  <c r="B41" i="3" l="1"/>
  <c r="A41" i="3" l="1"/>
  <c r="C41" i="3"/>
  <c r="F41" i="3" l="1"/>
  <c r="D41" i="3" l="1"/>
  <c r="E41" i="3" s="1"/>
  <c r="B42" i="3" l="1"/>
  <c r="A42" i="3" l="1"/>
  <c r="C42" i="3"/>
  <c r="F42" i="3" l="1"/>
  <c r="D42" i="3" s="1"/>
  <c r="B43" i="3" s="1"/>
  <c r="E42" i="3" l="1"/>
  <c r="A43" i="3"/>
  <c r="C43" i="3"/>
  <c r="F43" i="3" l="1"/>
  <c r="D43" i="3" l="1"/>
  <c r="E43" i="3" s="1"/>
  <c r="B44" i="3" l="1"/>
  <c r="A44" i="3" l="1"/>
  <c r="C44" i="3"/>
  <c r="F44" i="3" l="1"/>
  <c r="D44" i="3" s="1"/>
  <c r="B45" i="3" s="1"/>
  <c r="A45" i="3" l="1"/>
  <c r="C45" i="3"/>
  <c r="E44" i="3"/>
  <c r="F45" i="3" l="1"/>
  <c r="D45" i="3" s="1"/>
  <c r="B46" i="3" s="1"/>
  <c r="E45" i="3" l="1"/>
  <c r="A46" i="3"/>
  <c r="C46" i="3"/>
  <c r="F46" i="3" l="1"/>
  <c r="D46" i="3" s="1"/>
  <c r="B47" i="3" s="1"/>
  <c r="E46" i="3" l="1"/>
  <c r="A47" i="3"/>
  <c r="C47" i="3"/>
  <c r="F47" i="3" l="1"/>
  <c r="D47" i="3" l="1"/>
  <c r="E47" i="3" s="1"/>
  <c r="B48" i="3" l="1"/>
  <c r="A48" i="3" l="1"/>
  <c r="C48" i="3"/>
  <c r="F48" i="3" l="1"/>
  <c r="D48" i="3" l="1"/>
  <c r="E48" i="3" s="1"/>
  <c r="B49" i="3" l="1"/>
  <c r="A49" i="3" l="1"/>
  <c r="C49" i="3"/>
  <c r="F49" i="3" l="1"/>
  <c r="D49" i="3" l="1"/>
  <c r="E49" i="3" s="1"/>
  <c r="B50" i="3" l="1"/>
  <c r="A50" i="3" l="1"/>
  <c r="C50" i="3"/>
  <c r="F50" i="3" l="1"/>
  <c r="D50" i="3" s="1"/>
  <c r="B51" i="3" s="1"/>
  <c r="E50" i="3" l="1"/>
  <c r="A51" i="3"/>
  <c r="C51" i="3"/>
  <c r="F51" i="3" l="1"/>
  <c r="D51" i="3" l="1"/>
  <c r="E51" i="3" s="1"/>
  <c r="B52" i="3" l="1"/>
  <c r="A52" i="3" l="1"/>
  <c r="C52" i="3"/>
  <c r="F52" i="3" l="1"/>
  <c r="D52" i="3" l="1"/>
  <c r="E52" i="3" s="1"/>
  <c r="B53" i="3" l="1"/>
  <c r="A53" i="3" l="1"/>
  <c r="C53" i="3"/>
  <c r="F53" i="3" l="1"/>
  <c r="D53" i="3" l="1"/>
  <c r="E53" i="3" s="1"/>
  <c r="B54" i="3" l="1"/>
  <c r="A54" i="3" l="1"/>
  <c r="C54" i="3"/>
  <c r="F54" i="3" l="1"/>
  <c r="D54" i="3" l="1"/>
  <c r="E54" i="3" s="1"/>
  <c r="B55" i="3" l="1"/>
  <c r="A55" i="3" s="1"/>
  <c r="C55" i="3" l="1"/>
  <c r="F55" i="3"/>
  <c r="D55" i="3" l="1"/>
  <c r="E55" i="3" s="1"/>
  <c r="B56" i="3" l="1"/>
  <c r="A56" i="3" l="1"/>
  <c r="C56" i="3"/>
  <c r="F56" i="3" l="1"/>
  <c r="D56" i="3" l="1"/>
  <c r="E56" i="3" s="1"/>
  <c r="B57" i="3" l="1"/>
  <c r="A57" i="3" l="1"/>
  <c r="C57" i="3"/>
  <c r="F57" i="3" l="1"/>
  <c r="D57" i="3" l="1"/>
  <c r="E57" i="3" s="1"/>
  <c r="B58" i="3" l="1"/>
  <c r="A58" i="3" l="1"/>
  <c r="C58" i="3"/>
  <c r="F58" i="3" l="1"/>
  <c r="D58" i="3" l="1"/>
  <c r="E58" i="3" s="1"/>
  <c r="B59" i="3" l="1"/>
  <c r="A59" i="3" l="1"/>
  <c r="C59" i="3"/>
  <c r="F59" i="3" l="1"/>
  <c r="D59" i="3" l="1"/>
  <c r="E59" i="3" s="1"/>
  <c r="B60" i="3" l="1"/>
  <c r="A60" i="3" l="1"/>
  <c r="F60" i="3" s="1"/>
  <c r="C60" i="3"/>
  <c r="D60" i="3" l="1"/>
  <c r="B61" i="3" s="1"/>
  <c r="C61" i="3" l="1"/>
  <c r="A61" i="3"/>
  <c r="E60" i="3"/>
  <c r="F61" i="3" l="1"/>
  <c r="D61" i="3" l="1"/>
  <c r="E61" i="3" s="1"/>
  <c r="B62" i="3" l="1"/>
  <c r="A62" i="3" s="1"/>
  <c r="C62" i="3" l="1"/>
  <c r="F62" i="3"/>
  <c r="D62" i="3" l="1"/>
  <c r="E62" i="3" s="1"/>
  <c r="B63" i="3" l="1"/>
  <c r="A63" i="3" l="1"/>
  <c r="C63" i="3"/>
  <c r="F63" i="3" l="1"/>
  <c r="D63" i="3" l="1"/>
  <c r="E63" i="3" s="1"/>
  <c r="B64" i="3" l="1"/>
  <c r="A64" i="3" l="1"/>
  <c r="C64" i="3"/>
  <c r="F64" i="3" l="1"/>
  <c r="D64" i="3" l="1"/>
  <c r="E64" i="3" s="1"/>
  <c r="B65" i="3" l="1"/>
  <c r="A65" i="3" l="1"/>
  <c r="C65" i="3"/>
  <c r="F65" i="3" l="1"/>
  <c r="D65" i="3" l="1"/>
  <c r="E65" i="3" s="1"/>
  <c r="B66" i="3" l="1"/>
  <c r="A66" i="3" l="1"/>
  <c r="C66" i="3"/>
  <c r="F66" i="3" l="1"/>
  <c r="D66" i="3" s="1"/>
  <c r="B67" i="3" s="1"/>
  <c r="E66" i="3" l="1"/>
  <c r="A67" i="3"/>
  <c r="C67" i="3"/>
  <c r="F67" i="3" l="1"/>
  <c r="D67" i="3" s="1"/>
  <c r="B68" i="3" s="1"/>
  <c r="A68" i="3" l="1"/>
  <c r="C68" i="3"/>
  <c r="E67" i="3"/>
  <c r="F68" i="3" l="1"/>
  <c r="D68" i="3" s="1"/>
  <c r="B69" i="3" s="1"/>
  <c r="A69" i="3" l="1"/>
  <c r="C69" i="3"/>
  <c r="E68" i="3"/>
  <c r="F69" i="3" l="1"/>
  <c r="D69" i="3" l="1"/>
  <c r="E69" i="3" s="1"/>
  <c r="B70" i="3" l="1"/>
  <c r="A70" i="3" s="1"/>
  <c r="C70" i="3" l="1"/>
  <c r="F70" i="3"/>
  <c r="D70" i="3" l="1"/>
  <c r="B71" i="3" l="1"/>
  <c r="E70" i="3"/>
  <c r="A71" i="3" l="1"/>
  <c r="F71" i="3" s="1"/>
  <c r="C71" i="3"/>
  <c r="D71" i="3" l="1"/>
  <c r="B72" i="3" l="1"/>
  <c r="E71" i="3"/>
  <c r="C72" i="3" l="1"/>
  <c r="A72" i="3"/>
  <c r="F72" i="3" s="1"/>
  <c r="D72" i="3" s="1"/>
  <c r="E72" i="3" s="1"/>
  <c r="B73" i="3" l="1"/>
  <c r="A73" i="3" s="1"/>
  <c r="C73" i="3" l="1"/>
  <c r="F73" i="3"/>
  <c r="D73" i="3" l="1"/>
  <c r="E73" i="3" s="1"/>
  <c r="B74" i="3" l="1"/>
  <c r="A74" i="3" s="1"/>
  <c r="C74" i="3" l="1"/>
  <c r="F74" i="3"/>
  <c r="D74" i="3" l="1"/>
  <c r="E74" i="3" s="1"/>
  <c r="B75" i="3" l="1"/>
  <c r="A75" i="3" l="1"/>
  <c r="C75" i="3"/>
  <c r="F75" i="3" l="1"/>
  <c r="D75" i="3" l="1"/>
  <c r="E75" i="3" s="1"/>
  <c r="B76" i="3" l="1"/>
  <c r="A76" i="3" l="1"/>
  <c r="C76" i="3"/>
  <c r="F76" i="3" l="1"/>
  <c r="D76" i="3" l="1"/>
  <c r="E76" i="3" s="1"/>
  <c r="B77" i="3" l="1"/>
  <c r="A77" i="3" l="1"/>
  <c r="C77" i="3"/>
  <c r="F77" i="3" l="1"/>
  <c r="D77" i="3" l="1"/>
  <c r="E77" i="3" s="1"/>
  <c r="B78" i="3" l="1"/>
  <c r="A78" i="3" l="1"/>
  <c r="C78" i="3"/>
  <c r="F78" i="3" l="1"/>
  <c r="D78" i="3" l="1"/>
  <c r="E78" i="3" s="1"/>
  <c r="B79" i="3" l="1"/>
  <c r="A79" i="3" l="1"/>
  <c r="C79" i="3"/>
  <c r="F79" i="3" l="1"/>
  <c r="D79" i="3" s="1"/>
  <c r="B80" i="3" s="1"/>
  <c r="E79" i="3" l="1"/>
  <c r="A80" i="3"/>
  <c r="C80" i="3"/>
  <c r="F80" i="3" l="1"/>
  <c r="D80" i="3" s="1"/>
  <c r="B81" i="3" s="1"/>
  <c r="E80" i="3" l="1"/>
  <c r="A81" i="3"/>
  <c r="C81" i="3"/>
  <c r="F81" i="3" l="1"/>
  <c r="D81" i="3" l="1"/>
  <c r="E81" i="3" s="1"/>
  <c r="B82" i="3" l="1"/>
  <c r="A82" i="3" s="1"/>
  <c r="C82" i="3" l="1"/>
  <c r="F82" i="3"/>
  <c r="D82" i="3" l="1"/>
  <c r="B83" i="3" l="1"/>
  <c r="A83" i="3" s="1"/>
  <c r="F83" i="3" s="1"/>
  <c r="E82" i="3"/>
  <c r="C83" i="3" l="1"/>
  <c r="D83" i="3" s="1"/>
  <c r="B84" i="3" l="1"/>
  <c r="E83" i="3"/>
  <c r="C84" i="3" l="1"/>
  <c r="A84" i="3"/>
  <c r="F84" i="3" s="1"/>
  <c r="D84" i="3" l="1"/>
  <c r="E84" i="3" s="1"/>
  <c r="B85" i="3" l="1"/>
  <c r="A85" i="3" s="1"/>
  <c r="C85" i="3" l="1"/>
  <c r="F85" i="3"/>
  <c r="D85" i="3" l="1"/>
  <c r="E85" i="3" s="1"/>
  <c r="B86" i="3" l="1"/>
  <c r="A86" i="3" l="1"/>
  <c r="C86" i="3"/>
  <c r="F86" i="3" l="1"/>
  <c r="D86" i="3" l="1"/>
  <c r="E86" i="3" s="1"/>
  <c r="B87" i="3" l="1"/>
  <c r="A87" i="3" l="1"/>
  <c r="C87" i="3"/>
  <c r="F87" i="3" l="1"/>
  <c r="D87" i="3" l="1"/>
  <c r="E87" i="3" s="1"/>
  <c r="B88" i="3" l="1"/>
  <c r="A88" i="3" s="1"/>
  <c r="C88" i="3" l="1"/>
  <c r="F88" i="3"/>
  <c r="D88" i="3" l="1"/>
  <c r="B89" i="3" s="1"/>
  <c r="A89" i="3" s="1"/>
  <c r="E88" i="3"/>
  <c r="C89" i="3" l="1"/>
  <c r="F89" i="3"/>
  <c r="D89" i="3" l="1"/>
  <c r="B90" i="3" s="1"/>
  <c r="A90" i="3" s="1"/>
  <c r="E89" i="3" l="1"/>
  <c r="C90" i="3"/>
  <c r="F90" i="3"/>
  <c r="D90" i="3" l="1"/>
  <c r="E90" i="3" s="1"/>
  <c r="B91" i="3" l="1"/>
  <c r="A91" i="3" l="1"/>
  <c r="C91" i="3"/>
  <c r="F91" i="3" l="1"/>
  <c r="D91" i="3" l="1"/>
  <c r="E91" i="3" s="1"/>
  <c r="B92" i="3" l="1"/>
  <c r="A92" i="3" l="1"/>
  <c r="C92" i="3"/>
  <c r="F92" i="3" l="1"/>
  <c r="D92" i="3" l="1"/>
  <c r="E92" i="3" s="1"/>
  <c r="B93" i="3" l="1"/>
  <c r="A93" i="3" l="1"/>
  <c r="C93" i="3"/>
  <c r="F93" i="3" l="1"/>
  <c r="D93" i="3" l="1"/>
  <c r="E93" i="3" s="1"/>
  <c r="B94" i="3" l="1"/>
  <c r="A94" i="3" l="1"/>
  <c r="C94" i="3"/>
  <c r="F94" i="3" l="1"/>
  <c r="D94" i="3" l="1"/>
  <c r="E94" i="3" s="1"/>
  <c r="B95" i="3" l="1"/>
  <c r="A95" i="3" l="1"/>
  <c r="C95" i="3"/>
  <c r="F95" i="3" l="1"/>
  <c r="D95" i="3" s="1"/>
  <c r="B96" i="3" s="1"/>
  <c r="E95" i="3" l="1"/>
  <c r="A96" i="3"/>
  <c r="C96" i="3"/>
  <c r="F96" i="3" l="1"/>
  <c r="D96" i="3" s="1"/>
  <c r="B97" i="3" s="1"/>
  <c r="E96" i="3" l="1"/>
  <c r="A97" i="3"/>
  <c r="C97" i="3"/>
  <c r="F97" i="3" l="1"/>
  <c r="D97" i="3" s="1"/>
  <c r="B98" i="3" s="1"/>
  <c r="E97" i="3" l="1"/>
  <c r="A98" i="3"/>
  <c r="C98" i="3"/>
  <c r="F98" i="3" l="1"/>
  <c r="D98" i="3" s="1"/>
  <c r="B99" i="3" s="1"/>
  <c r="A99" i="3" l="1"/>
  <c r="C99" i="3"/>
  <c r="E98" i="3"/>
  <c r="F99" i="3" l="1"/>
  <c r="D99" i="3" s="1"/>
  <c r="B100" i="3" s="1"/>
  <c r="E99" i="3" l="1"/>
  <c r="A100" i="3"/>
  <c r="C100" i="3"/>
  <c r="F100" i="3" l="1"/>
  <c r="D100" i="3" l="1"/>
  <c r="E100" i="3" s="1"/>
  <c r="B101" i="3" l="1"/>
  <c r="A101" i="3" l="1"/>
  <c r="C101" i="3"/>
  <c r="F101" i="3" l="1"/>
  <c r="D101" i="3" l="1"/>
  <c r="E101" i="3" s="1"/>
  <c r="B102" i="3" l="1"/>
  <c r="A102" i="3" l="1"/>
  <c r="C102" i="3"/>
  <c r="F102" i="3" l="1"/>
  <c r="D102" i="3" s="1"/>
  <c r="B103" i="3" s="1"/>
  <c r="E102" i="3" l="1"/>
  <c r="A103" i="3"/>
  <c r="C103" i="3"/>
  <c r="F103" i="3" l="1"/>
  <c r="D103" i="3" l="1"/>
  <c r="E103" i="3" s="1"/>
  <c r="B104" i="3" l="1"/>
  <c r="A104" i="3" l="1"/>
  <c r="C104" i="3"/>
  <c r="F104" i="3" l="1"/>
  <c r="D104" i="3" s="1"/>
  <c r="B105" i="3" s="1"/>
  <c r="A105" i="3" l="1"/>
  <c r="C105" i="3"/>
  <c r="E104" i="3"/>
  <c r="F105" i="3" l="1"/>
  <c r="D105" i="3" l="1"/>
  <c r="E105" i="3" s="1"/>
  <c r="B106" i="3" l="1"/>
  <c r="A106" i="3" l="1"/>
  <c r="C106" i="3"/>
  <c r="F106" i="3" l="1"/>
  <c r="D106" i="3" l="1"/>
  <c r="E106" i="3" s="1"/>
  <c r="B107" i="3" l="1"/>
  <c r="A107" i="3" l="1"/>
  <c r="C107" i="3"/>
  <c r="F107" i="3" l="1"/>
  <c r="D107" i="3" s="1"/>
  <c r="B108" i="3" s="1"/>
  <c r="A108" i="3" l="1"/>
  <c r="C108" i="3"/>
  <c r="E107" i="3"/>
  <c r="F108" i="3" l="1"/>
  <c r="D108" i="3" l="1"/>
  <c r="E108" i="3" s="1"/>
  <c r="B109" i="3" l="1"/>
  <c r="A109" i="3" l="1"/>
  <c r="C109" i="3"/>
  <c r="F109" i="3" l="1"/>
  <c r="D109" i="3" l="1"/>
  <c r="E109" i="3" s="1"/>
  <c r="B110" i="3" l="1"/>
  <c r="C110" i="3" s="1"/>
  <c r="A110" i="3" l="1"/>
  <c r="F110" i="3" s="1"/>
  <c r="D110" i="3" l="1"/>
  <c r="E110" i="3" s="1"/>
  <c r="B111" i="3" l="1"/>
  <c r="A111" i="3" l="1"/>
  <c r="C111" i="3"/>
  <c r="F111" i="3" l="1"/>
  <c r="D111" i="3" l="1"/>
  <c r="E111" i="3" s="1"/>
  <c r="B112" i="3" l="1"/>
  <c r="A112" i="3" l="1"/>
  <c r="C112" i="3"/>
  <c r="F112" i="3" l="1"/>
  <c r="D112" i="3" l="1"/>
  <c r="E112" i="3" s="1"/>
  <c r="B113" i="3" l="1"/>
  <c r="A113" i="3" l="1"/>
  <c r="C113" i="3"/>
  <c r="F113" i="3" l="1"/>
  <c r="D113" i="3" l="1"/>
  <c r="E113" i="3" s="1"/>
  <c r="B114" i="3" l="1"/>
  <c r="A114" i="3" l="1"/>
  <c r="C114" i="3"/>
  <c r="F114" i="3" l="1"/>
  <c r="D114" i="3" s="1"/>
  <c r="B115" i="3" s="1"/>
  <c r="E114" i="3" l="1"/>
  <c r="A115" i="3"/>
  <c r="C115" i="3"/>
  <c r="F115" i="3" l="1"/>
  <c r="D115" i="3" s="1"/>
  <c r="B116" i="3" s="1"/>
  <c r="E115" i="3" l="1"/>
  <c r="A116" i="3"/>
  <c r="C116" i="3"/>
  <c r="F116" i="3" l="1"/>
  <c r="D116" i="3" s="1"/>
  <c r="B117" i="3" s="1"/>
  <c r="A117" i="3" l="1"/>
  <c r="C117" i="3"/>
  <c r="E116" i="3"/>
  <c r="F117" i="3" l="1"/>
  <c r="D117" i="3" s="1"/>
  <c r="B118" i="3" s="1"/>
  <c r="E117" i="3" l="1"/>
  <c r="A118" i="3"/>
  <c r="C118" i="3"/>
  <c r="F118" i="3" l="1"/>
  <c r="D118" i="3" s="1"/>
  <c r="B119" i="3" s="1"/>
  <c r="E118" i="3" l="1"/>
  <c r="A119" i="3"/>
  <c r="C119" i="3"/>
  <c r="F119" i="3" l="1"/>
  <c r="D119" i="3" s="1"/>
  <c r="B120" i="3" s="1"/>
  <c r="E119" i="3" l="1"/>
  <c r="A120" i="3"/>
  <c r="C120" i="3"/>
  <c r="F120" i="3" l="1"/>
  <c r="D120" i="3" l="1"/>
  <c r="E120" i="3" s="1"/>
  <c r="B121" i="3" l="1"/>
  <c r="A121" i="3" l="1"/>
  <c r="C121" i="3"/>
  <c r="F121" i="3" l="1"/>
  <c r="D121" i="3" s="1"/>
  <c r="B122" i="3" s="1"/>
  <c r="E121" i="3" l="1"/>
  <c r="A122" i="3"/>
  <c r="C122" i="3"/>
  <c r="F122" i="3" l="1"/>
  <c r="D122" i="3" l="1"/>
  <c r="E122" i="3" s="1"/>
  <c r="B123" i="3" l="1"/>
  <c r="A123" i="3" l="1"/>
  <c r="C123" i="3"/>
  <c r="F123" i="3" l="1"/>
  <c r="D123" i="3" l="1"/>
  <c r="E123" i="3" s="1"/>
  <c r="B124" i="3" l="1"/>
  <c r="A124" i="3" l="1"/>
  <c r="C124" i="3"/>
  <c r="F124" i="3" l="1"/>
  <c r="D124" i="3" l="1"/>
  <c r="E124" i="3" s="1"/>
  <c r="B125" i="3" l="1"/>
  <c r="A125" i="3" l="1"/>
  <c r="C125" i="3"/>
  <c r="F125" i="3" l="1"/>
  <c r="D125" i="3" s="1"/>
  <c r="B126" i="3" s="1"/>
  <c r="E125" i="3" l="1"/>
  <c r="A126" i="3"/>
  <c r="C126" i="3"/>
  <c r="F126" i="3" l="1"/>
  <c r="D126" i="3" s="1"/>
  <c r="B127" i="3" s="1"/>
  <c r="E126" i="3" l="1"/>
  <c r="A127" i="3"/>
  <c r="C127" i="3"/>
  <c r="F127" i="3" l="1"/>
  <c r="D127" i="3" s="1"/>
  <c r="B128" i="3" s="1"/>
  <c r="E127" i="3" l="1"/>
  <c r="A128" i="3"/>
  <c r="C128" i="3"/>
  <c r="F128" i="3" l="1"/>
  <c r="D128" i="3" s="1"/>
  <c r="B129" i="3" s="1"/>
  <c r="A129" i="3" l="1"/>
  <c r="C129" i="3"/>
  <c r="E128" i="3"/>
  <c r="F129" i="3" l="1"/>
  <c r="D129" i="3" s="1"/>
  <c r="B130" i="3" s="1"/>
  <c r="E129" i="3" l="1"/>
  <c r="A130" i="3"/>
  <c r="F130" i="3" s="1"/>
  <c r="C130" i="3"/>
  <c r="D130" i="3" l="1"/>
  <c r="B131" i="3" s="1"/>
  <c r="A131" i="3" l="1"/>
  <c r="C131" i="3"/>
  <c r="E130" i="3"/>
  <c r="F131" i="3" l="1"/>
  <c r="D131" i="3" s="1"/>
  <c r="B132" i="3" s="1"/>
  <c r="E131" i="3" l="1"/>
  <c r="A132" i="3"/>
  <c r="C132" i="3"/>
  <c r="F132" i="3" l="1"/>
  <c r="D132" i="3" l="1"/>
  <c r="E132" i="3" s="1"/>
  <c r="B133" i="3" l="1"/>
  <c r="A133" i="3" l="1"/>
  <c r="C133" i="3"/>
  <c r="F133" i="3" l="1"/>
  <c r="D133" i="3" l="1"/>
  <c r="E133" i="3" s="1"/>
  <c r="B134" i="3" l="1"/>
  <c r="A134" i="3" l="1"/>
  <c r="C134" i="3"/>
  <c r="F134" i="3" l="1"/>
  <c r="D134" i="3" l="1"/>
  <c r="E134" i="3" s="1"/>
  <c r="B135" i="3" l="1"/>
  <c r="A135" i="3" s="1"/>
  <c r="C135" i="3" l="1"/>
  <c r="F135" i="3"/>
  <c r="D135" i="3" l="1"/>
  <c r="E135" i="3" s="1"/>
  <c r="B136" i="3" l="1"/>
  <c r="A136" i="3" l="1"/>
  <c r="C136" i="3"/>
  <c r="F136" i="3" l="1"/>
  <c r="D136" i="3" s="1"/>
  <c r="B137" i="3" s="1"/>
  <c r="E136" i="3" l="1"/>
  <c r="A137" i="3"/>
  <c r="C137" i="3"/>
  <c r="F137" i="3" l="1"/>
  <c r="D137" i="3" s="1"/>
  <c r="B138" i="3" s="1"/>
  <c r="E137" i="3" l="1"/>
  <c r="A138" i="3"/>
  <c r="C138" i="3"/>
  <c r="F138" i="3" l="1"/>
  <c r="D138" i="3" l="1"/>
  <c r="E138" i="3" s="1"/>
  <c r="B139" i="3" l="1"/>
  <c r="A139" i="3" l="1"/>
  <c r="C139" i="3"/>
  <c r="F139" i="3" l="1"/>
  <c r="D139" i="3" l="1"/>
  <c r="E139" i="3" s="1"/>
  <c r="B140" i="3" l="1"/>
  <c r="A140" i="3" l="1"/>
  <c r="C140" i="3"/>
  <c r="F140" i="3" l="1"/>
  <c r="D140" i="3" l="1"/>
  <c r="E140" i="3" s="1"/>
  <c r="B141" i="3" l="1"/>
  <c r="A141" i="3" l="1"/>
  <c r="C141" i="3"/>
  <c r="F141" i="3" l="1"/>
  <c r="D141" i="3" l="1"/>
  <c r="E141" i="3" s="1"/>
  <c r="B142" i="3" l="1"/>
  <c r="A142" i="3" l="1"/>
  <c r="C142" i="3"/>
  <c r="F142" i="3" l="1"/>
  <c r="D142" i="3" s="1"/>
  <c r="B143" i="3" s="1"/>
  <c r="A143" i="3" l="1"/>
  <c r="C143" i="3"/>
  <c r="E142" i="3"/>
  <c r="F143" i="3" l="1"/>
  <c r="D143" i="3" l="1"/>
  <c r="E143" i="3" s="1"/>
  <c r="B144" i="3" l="1"/>
  <c r="A144" i="3" l="1"/>
  <c r="C144" i="3"/>
  <c r="F144" i="3" l="1"/>
  <c r="D144" i="3" l="1"/>
  <c r="E144" i="3" s="1"/>
  <c r="B145" i="3" l="1"/>
  <c r="A145" i="3" l="1"/>
  <c r="C145" i="3"/>
  <c r="F145" i="3" l="1"/>
  <c r="D145" i="3" l="1"/>
  <c r="E145" i="3" s="1"/>
  <c r="B146" i="3" l="1"/>
  <c r="A146" i="3" l="1"/>
  <c r="C146" i="3"/>
  <c r="F146" i="3" l="1"/>
  <c r="D146" i="3" l="1"/>
  <c r="E146" i="3" s="1"/>
  <c r="B147" i="3" l="1"/>
  <c r="A147" i="3" l="1"/>
  <c r="C147" i="3"/>
  <c r="F147" i="3" l="1"/>
  <c r="D147" i="3" l="1"/>
  <c r="E147" i="3" s="1"/>
  <c r="B148" i="3" l="1"/>
  <c r="A148" i="3" l="1"/>
  <c r="C148" i="3"/>
  <c r="F148" i="3" l="1"/>
  <c r="D148" i="3" s="1"/>
  <c r="B149" i="3" s="1"/>
  <c r="A149" i="3" l="1"/>
  <c r="C149" i="3"/>
  <c r="E148" i="3"/>
  <c r="F149" i="3" l="1"/>
  <c r="D149" i="3" s="1"/>
  <c r="B150" i="3" s="1"/>
  <c r="E149" i="3" l="1"/>
  <c r="A150" i="3"/>
  <c r="C150" i="3"/>
  <c r="F150" i="3" l="1"/>
  <c r="D150" i="3" l="1"/>
  <c r="E150" i="3" s="1"/>
  <c r="B151" i="3" l="1"/>
  <c r="A151" i="3" s="1"/>
  <c r="C151" i="3" l="1"/>
  <c r="F151" i="3"/>
  <c r="D151" i="3" l="1"/>
  <c r="E151" i="3" s="1"/>
  <c r="B152" i="3" l="1"/>
  <c r="A152" i="3" l="1"/>
  <c r="C152" i="3"/>
  <c r="F152" i="3" l="1"/>
  <c r="D152" i="3" l="1"/>
  <c r="E152" i="3" s="1"/>
  <c r="B153" i="3" l="1"/>
  <c r="A153" i="3" l="1"/>
  <c r="C153" i="3"/>
  <c r="F153" i="3" l="1"/>
  <c r="D153" i="3" l="1"/>
  <c r="E153" i="3" s="1"/>
  <c r="B154" i="3" l="1"/>
  <c r="A154" i="3" l="1"/>
  <c r="C154" i="3"/>
  <c r="F154" i="3" l="1"/>
  <c r="D154" i="3" s="1"/>
  <c r="B155" i="3" s="1"/>
  <c r="E154" i="3" l="1"/>
  <c r="A155" i="3"/>
  <c r="C155" i="3"/>
  <c r="F155" i="3" l="1"/>
  <c r="D155" i="3" s="1"/>
  <c r="B156" i="3" s="1"/>
  <c r="E155" i="3" l="1"/>
  <c r="A156" i="3"/>
  <c r="C156" i="3"/>
  <c r="F156" i="3" l="1"/>
  <c r="D156" i="3" s="1"/>
  <c r="B157" i="3" s="1"/>
  <c r="E156" i="3" l="1"/>
  <c r="A157" i="3"/>
  <c r="C157" i="3"/>
  <c r="F157" i="3" l="1"/>
  <c r="D157" i="3" s="1"/>
  <c r="B158" i="3" s="1"/>
  <c r="E157" i="3" l="1"/>
  <c r="A158" i="3"/>
  <c r="C158" i="3"/>
  <c r="F158" i="3" l="1"/>
  <c r="D158" i="3" l="1"/>
  <c r="E158" i="3" s="1"/>
  <c r="B159" i="3" l="1"/>
  <c r="A159" i="3" l="1"/>
  <c r="C159" i="3"/>
  <c r="F159" i="3" l="1"/>
  <c r="D159" i="3" s="1"/>
  <c r="B160" i="3" s="1"/>
  <c r="E159" i="3" l="1"/>
  <c r="A160" i="3"/>
  <c r="C160" i="3"/>
  <c r="F160" i="3" l="1"/>
  <c r="D160" i="3" s="1"/>
  <c r="B161" i="3" s="1"/>
  <c r="E160" i="3" l="1"/>
  <c r="A161" i="3"/>
  <c r="C161" i="3"/>
  <c r="F161" i="3" l="1"/>
  <c r="D161" i="3" s="1"/>
  <c r="B162" i="3" s="1"/>
  <c r="A162" i="3" l="1"/>
  <c r="C162" i="3"/>
  <c r="E161" i="3"/>
  <c r="F162" i="3" l="1"/>
  <c r="D162" i="3" s="1"/>
  <c r="B163" i="3" s="1"/>
  <c r="E162" i="3" l="1"/>
  <c r="A163" i="3"/>
  <c r="C163" i="3"/>
  <c r="F163" i="3" l="1"/>
  <c r="D163" i="3" l="1"/>
  <c r="E163" i="3" s="1"/>
  <c r="B164" i="3" l="1"/>
  <c r="A164" i="3" l="1"/>
  <c r="C164" i="3"/>
  <c r="F164" i="3" l="1"/>
  <c r="D164" i="3" s="1"/>
  <c r="B165" i="3" s="1"/>
  <c r="E164" i="3" l="1"/>
  <c r="A165" i="3"/>
  <c r="C165" i="3"/>
  <c r="F165" i="3" l="1"/>
  <c r="D165" i="3" l="1"/>
  <c r="E165" i="3" s="1"/>
  <c r="B166" i="3" l="1"/>
  <c r="A166" i="3" l="1"/>
  <c r="C166" i="3"/>
  <c r="F166" i="3" l="1"/>
  <c r="D166" i="3" s="1"/>
  <c r="B167" i="3" s="1"/>
  <c r="E166" i="3" l="1"/>
  <c r="A167" i="3"/>
  <c r="C167" i="3"/>
  <c r="F167" i="3" l="1"/>
  <c r="D167" i="3" s="1"/>
  <c r="B168" i="3" s="1"/>
  <c r="E167" i="3" l="1"/>
  <c r="A168" i="3"/>
  <c r="C168" i="3"/>
  <c r="F168" i="3" l="1"/>
  <c r="D168" i="3" l="1"/>
  <c r="E168" i="3" s="1"/>
  <c r="B169" i="3" l="1"/>
  <c r="A169" i="3" l="1"/>
  <c r="C169" i="3"/>
  <c r="F169" i="3" l="1"/>
  <c r="D169" i="3" l="1"/>
  <c r="E169" i="3" s="1"/>
  <c r="B170" i="3" l="1"/>
  <c r="A170" i="3" l="1"/>
  <c r="C170" i="3"/>
  <c r="F170" i="3" l="1"/>
  <c r="D170" i="3" l="1"/>
  <c r="E170" i="3" s="1"/>
  <c r="B171" i="3" l="1"/>
  <c r="A171" i="3" l="1"/>
  <c r="C171" i="3"/>
  <c r="F171" i="3" l="1"/>
  <c r="D171" i="3" l="1"/>
  <c r="E171" i="3" s="1"/>
  <c r="B172" i="3" l="1"/>
  <c r="A172" i="3" l="1"/>
  <c r="C172" i="3"/>
  <c r="F172" i="3" l="1"/>
  <c r="D172" i="3" l="1"/>
  <c r="E172" i="3" s="1"/>
  <c r="B173" i="3" l="1"/>
  <c r="A173" i="3" l="1"/>
  <c r="C173" i="3"/>
  <c r="F173" i="3" l="1"/>
  <c r="D173" i="3" s="1"/>
  <c r="B174" i="3" s="1"/>
  <c r="E173" i="3" l="1"/>
  <c r="A174" i="3"/>
  <c r="C174" i="3"/>
  <c r="F174" i="3" l="1"/>
  <c r="D174" i="3" s="1"/>
  <c r="B175" i="3" s="1"/>
  <c r="E174" i="3" l="1"/>
  <c r="A175" i="3"/>
  <c r="C175" i="3"/>
  <c r="F175" i="3" l="1"/>
  <c r="D175" i="3" l="1"/>
  <c r="E175" i="3" s="1"/>
  <c r="B176" i="3" l="1"/>
  <c r="A176" i="3" l="1"/>
  <c r="C176" i="3"/>
  <c r="F176" i="3" l="1"/>
  <c r="D176" i="3" s="1"/>
  <c r="B177" i="3" s="1"/>
  <c r="E176" i="3" l="1"/>
  <c r="A177" i="3"/>
  <c r="C177" i="3"/>
  <c r="F177" i="3" l="1"/>
  <c r="D177" i="3" s="1"/>
  <c r="B178" i="3" s="1"/>
  <c r="A178" i="3" l="1"/>
  <c r="C178" i="3"/>
  <c r="E177" i="3"/>
  <c r="F178" i="3" l="1"/>
  <c r="D178" i="3" l="1"/>
  <c r="E178" i="3" s="1"/>
  <c r="B179" i="3" l="1"/>
  <c r="A179" i="3" l="1"/>
  <c r="C179" i="3"/>
  <c r="F179" i="3" l="1"/>
  <c r="D179" i="3" l="1"/>
  <c r="E179" i="3" s="1"/>
  <c r="B180" i="3" l="1"/>
  <c r="A180" i="3" l="1"/>
  <c r="C180" i="3"/>
  <c r="F180" i="3" l="1"/>
  <c r="D180" i="3" l="1"/>
  <c r="E180" i="3" s="1"/>
  <c r="B181" i="3" l="1"/>
  <c r="A181" i="3" l="1"/>
  <c r="C181" i="3"/>
  <c r="F181" i="3" l="1"/>
  <c r="D181" i="3" s="1"/>
  <c r="B182" i="3" s="1"/>
  <c r="E181" i="3" l="1"/>
  <c r="A182" i="3"/>
  <c r="C182" i="3"/>
  <c r="F182" i="3" l="1"/>
  <c r="D182" i="3" l="1"/>
  <c r="E182" i="3" s="1"/>
  <c r="B183" i="3" l="1"/>
  <c r="A183" i="3" l="1"/>
  <c r="C183" i="3"/>
  <c r="F183" i="3" l="1"/>
  <c r="D183" i="3" l="1"/>
  <c r="E183" i="3" s="1"/>
  <c r="B184" i="3" l="1"/>
  <c r="A184" i="3" l="1"/>
  <c r="C184" i="3"/>
  <c r="F184" i="3" l="1"/>
  <c r="D184" i="3" s="1"/>
  <c r="B185" i="3" s="1"/>
  <c r="E184" i="3" l="1"/>
  <c r="A185" i="3"/>
  <c r="C185" i="3"/>
  <c r="F185" i="3" l="1"/>
  <c r="D185" i="3" l="1"/>
  <c r="E185" i="3" s="1"/>
  <c r="B186" i="3" l="1"/>
  <c r="A186" i="3" l="1"/>
  <c r="C186" i="3"/>
  <c r="F186" i="3" l="1"/>
  <c r="D186" i="3" s="1"/>
  <c r="B187" i="3" s="1"/>
  <c r="E186" i="3" l="1"/>
  <c r="A187" i="3"/>
  <c r="C187" i="3"/>
  <c r="F187" i="3" l="1"/>
  <c r="D187" i="3" l="1"/>
  <c r="E187" i="3" s="1"/>
  <c r="B188" i="3" l="1"/>
  <c r="A188" i="3" l="1"/>
  <c r="C188" i="3"/>
  <c r="F188" i="3" l="1"/>
  <c r="D188" i="3" l="1"/>
  <c r="E188" i="3" s="1"/>
  <c r="B189" i="3" l="1"/>
  <c r="A189" i="3" l="1"/>
  <c r="C189" i="3"/>
  <c r="F189" i="3" l="1"/>
  <c r="D189" i="3" s="1"/>
  <c r="B190" i="3" s="1"/>
  <c r="E189" i="3" l="1"/>
  <c r="A190" i="3"/>
  <c r="C190" i="3"/>
  <c r="F190" i="3" l="1"/>
  <c r="D190" i="3" s="1"/>
  <c r="B191" i="3" s="1"/>
  <c r="E190" i="3" l="1"/>
  <c r="A191" i="3"/>
  <c r="C191" i="3"/>
  <c r="F191" i="3" l="1"/>
  <c r="D191" i="3" l="1"/>
  <c r="E191" i="3" s="1"/>
  <c r="B192" i="3" l="1"/>
  <c r="A192" i="3" l="1"/>
  <c r="C192" i="3"/>
  <c r="F192" i="3" l="1"/>
  <c r="D192" i="3" l="1"/>
  <c r="E192" i="3" s="1"/>
  <c r="B193" i="3" l="1"/>
  <c r="A193" i="3" l="1"/>
  <c r="C193" i="3"/>
  <c r="F193" i="3" l="1"/>
  <c r="D193" i="3" l="1"/>
  <c r="E193" i="3" s="1"/>
  <c r="B194" i="3" l="1"/>
  <c r="A194" i="3" l="1"/>
  <c r="C194" i="3"/>
  <c r="F194" i="3" l="1"/>
  <c r="D194" i="3" s="1"/>
  <c r="B195" i="3" s="1"/>
  <c r="E194" i="3" l="1"/>
  <c r="A195" i="3"/>
  <c r="C195" i="3"/>
  <c r="F195" i="3" l="1"/>
  <c r="D195" i="3" l="1"/>
  <c r="E195" i="3" s="1"/>
  <c r="B196" i="3" l="1"/>
  <c r="A196" i="3" l="1"/>
  <c r="C196" i="3"/>
  <c r="F196" i="3" l="1"/>
  <c r="D196" i="3" s="1"/>
  <c r="B197" i="3" s="1"/>
  <c r="E196" i="3" l="1"/>
  <c r="A197" i="3"/>
  <c r="C197" i="3"/>
  <c r="F197" i="3" l="1"/>
  <c r="D197" i="3" l="1"/>
  <c r="E197" i="3" s="1"/>
  <c r="B198" i="3" l="1"/>
  <c r="A198" i="3" l="1"/>
  <c r="C198" i="3"/>
  <c r="F198" i="3" l="1"/>
  <c r="D198" i="3" l="1"/>
  <c r="E198" i="3" s="1"/>
  <c r="B199" i="3" l="1"/>
  <c r="A199" i="3" l="1"/>
  <c r="C199" i="3"/>
  <c r="F199" i="3" l="1"/>
  <c r="D199" i="3" s="1"/>
  <c r="B200" i="3" s="1"/>
  <c r="E199" i="3" l="1"/>
  <c r="A200" i="3"/>
  <c r="C200" i="3"/>
  <c r="F200" i="3" l="1"/>
  <c r="D200" i="3" l="1"/>
  <c r="E200" i="3" s="1"/>
  <c r="B201" i="3" l="1"/>
  <c r="A201" i="3" l="1"/>
  <c r="C201" i="3"/>
  <c r="F201" i="3" l="1"/>
  <c r="D201" i="3" l="1"/>
  <c r="E201" i="3" s="1"/>
  <c r="B202" i="3" l="1"/>
  <c r="A202" i="3" l="1"/>
  <c r="C202" i="3"/>
  <c r="F202" i="3" l="1"/>
  <c r="D202" i="3" l="1"/>
  <c r="E202" i="3" s="1"/>
  <c r="B203" i="3" l="1"/>
  <c r="A203" i="3" l="1"/>
  <c r="C203" i="3"/>
  <c r="F203" i="3" l="1"/>
  <c r="D203" i="3" s="1"/>
  <c r="B204" i="3" s="1"/>
  <c r="E203" i="3" l="1"/>
  <c r="A204" i="3"/>
  <c r="C204" i="3"/>
  <c r="F204" i="3" l="1"/>
  <c r="D204" i="3" s="1"/>
  <c r="B205" i="3" s="1"/>
  <c r="E204" i="3" l="1"/>
  <c r="A205" i="3"/>
  <c r="C205" i="3"/>
  <c r="F205" i="3" l="1"/>
  <c r="D205" i="3" l="1"/>
  <c r="E205" i="3" s="1"/>
  <c r="B206" i="3" l="1"/>
  <c r="A206" i="3" l="1"/>
  <c r="C206" i="3"/>
  <c r="F206" i="3" l="1"/>
  <c r="D206" i="3" s="1"/>
  <c r="B207" i="3" s="1"/>
  <c r="E206" i="3" l="1"/>
  <c r="A207" i="3"/>
  <c r="C207" i="3"/>
  <c r="F207" i="3" l="1"/>
  <c r="D207" i="3" l="1"/>
  <c r="E207" i="3" s="1"/>
  <c r="B208" i="3" l="1"/>
  <c r="A208" i="3" l="1"/>
  <c r="C208" i="3"/>
  <c r="F208" i="3" l="1"/>
  <c r="D208" i="3" s="1"/>
  <c r="B209" i="3" s="1"/>
  <c r="E208" i="3" l="1"/>
  <c r="A209" i="3"/>
  <c r="C209" i="3"/>
  <c r="F209" i="3" l="1"/>
  <c r="D209" i="3" l="1"/>
  <c r="E209" i="3" s="1"/>
  <c r="B210" i="3" l="1"/>
  <c r="A210" i="3" l="1"/>
  <c r="C210" i="3"/>
  <c r="F210" i="3" l="1"/>
  <c r="D210" i="3" l="1"/>
  <c r="E210" i="3" s="1"/>
  <c r="B211" i="3" l="1"/>
  <c r="A211" i="3" s="1"/>
  <c r="C211" i="3" l="1"/>
  <c r="F211" i="3"/>
  <c r="D211" i="3" l="1"/>
  <c r="E211" i="3" s="1"/>
  <c r="B212" i="3" l="1"/>
  <c r="A212" i="3" l="1"/>
  <c r="C212" i="3"/>
  <c r="F212" i="3" l="1"/>
  <c r="D212" i="3" l="1"/>
  <c r="E212" i="3" s="1"/>
  <c r="B213" i="3" l="1"/>
  <c r="A213" i="3" l="1"/>
  <c r="C213" i="3"/>
  <c r="F213" i="3" l="1"/>
  <c r="D213" i="3" s="1"/>
  <c r="B214" i="3" s="1"/>
  <c r="A214" i="3" l="1"/>
  <c r="C214" i="3"/>
  <c r="E213" i="3"/>
  <c r="F214" i="3" l="1"/>
  <c r="D214" i="3" l="1"/>
  <c r="E214" i="3" s="1"/>
  <c r="B215" i="3" l="1"/>
  <c r="A215" i="3" s="1"/>
  <c r="C215" i="3" l="1"/>
  <c r="F215" i="3"/>
  <c r="D215" i="3" l="1"/>
  <c r="E215" i="3" s="1"/>
  <c r="B216" i="3" l="1"/>
  <c r="A216" i="3" l="1"/>
  <c r="C216" i="3"/>
  <c r="F216" i="3" l="1"/>
  <c r="D216" i="3" l="1"/>
  <c r="E216" i="3" s="1"/>
  <c r="B217" i="3" l="1"/>
  <c r="A217" i="3" l="1"/>
  <c r="C217" i="3"/>
  <c r="F217" i="3" l="1"/>
  <c r="D217" i="3" l="1"/>
  <c r="E217" i="3" s="1"/>
  <c r="B218" i="3" l="1"/>
  <c r="A218" i="3" l="1"/>
  <c r="C218" i="3"/>
  <c r="F218" i="3" l="1"/>
  <c r="D218" i="3" s="1"/>
  <c r="B219" i="3" s="1"/>
  <c r="E218" i="3" l="1"/>
  <c r="A219" i="3"/>
  <c r="C219" i="3"/>
  <c r="F219" i="3" l="1"/>
  <c r="D219" i="3" l="1"/>
  <c r="E219" i="3" s="1"/>
  <c r="B220" i="3" l="1"/>
  <c r="A220" i="3" l="1"/>
  <c r="C220" i="3"/>
  <c r="F220" i="3" l="1"/>
  <c r="D220" i="3" s="1"/>
  <c r="B221" i="3" s="1"/>
  <c r="E220" i="3" l="1"/>
  <c r="A221" i="3"/>
  <c r="C221" i="3"/>
  <c r="F221" i="3" l="1"/>
  <c r="D221" i="3" l="1"/>
  <c r="E221" i="3" s="1"/>
  <c r="B222" i="3" l="1"/>
  <c r="A222" i="3" l="1"/>
  <c r="C222" i="3"/>
  <c r="F222" i="3" l="1"/>
  <c r="D222" i="3" l="1"/>
  <c r="E222" i="3" s="1"/>
  <c r="B223" i="3" l="1"/>
  <c r="A223" i="3" l="1"/>
  <c r="C223" i="3"/>
  <c r="F223" i="3" l="1"/>
  <c r="D223" i="3" l="1"/>
  <c r="E223" i="3" s="1"/>
  <c r="B224" i="3" l="1"/>
  <c r="A224" i="3" l="1"/>
  <c r="C224" i="3"/>
  <c r="F224" i="3" l="1"/>
  <c r="D224" i="3" l="1"/>
  <c r="E224" i="3" s="1"/>
  <c r="B225" i="3" l="1"/>
  <c r="A225" i="3" l="1"/>
  <c r="C225" i="3"/>
  <c r="F225" i="3" l="1"/>
  <c r="D225" i="3" s="1"/>
  <c r="B226" i="3" s="1"/>
  <c r="E225" i="3" l="1"/>
  <c r="A226" i="3"/>
  <c r="C226" i="3"/>
  <c r="F226" i="3" l="1"/>
  <c r="D226" i="3" s="1"/>
  <c r="B227" i="3" s="1"/>
  <c r="E226" i="3" l="1"/>
  <c r="A227" i="3"/>
  <c r="C227" i="3"/>
  <c r="F227" i="3" l="1"/>
  <c r="D227" i="3" s="1"/>
  <c r="B228" i="3" s="1"/>
  <c r="E227" i="3" l="1"/>
  <c r="A228" i="3"/>
  <c r="C228" i="3"/>
  <c r="F228" i="3" l="1"/>
  <c r="D228" i="3" l="1"/>
  <c r="E228" i="3" s="1"/>
  <c r="B229" i="3" l="1"/>
  <c r="A229" i="3" l="1"/>
  <c r="C229" i="3"/>
  <c r="F229" i="3" l="1"/>
  <c r="D229" i="3" s="1"/>
  <c r="B230" i="3" s="1"/>
  <c r="E229" i="3" l="1"/>
  <c r="A230" i="3"/>
  <c r="C230" i="3"/>
  <c r="F230" i="3" l="1"/>
  <c r="D230" i="3" l="1"/>
  <c r="E230" i="3" s="1"/>
  <c r="B231" i="3" l="1"/>
  <c r="A231" i="3" l="1"/>
  <c r="C231" i="3"/>
  <c r="F231" i="3" l="1"/>
  <c r="D231" i="3" s="1"/>
  <c r="B232" i="3" s="1"/>
  <c r="E231" i="3" l="1"/>
  <c r="A232" i="3"/>
  <c r="C232" i="3"/>
  <c r="F232" i="3" l="1"/>
  <c r="D232" i="3" l="1"/>
  <c r="E232" i="3" s="1"/>
  <c r="B233" i="3" l="1"/>
  <c r="A233" i="3" l="1"/>
  <c r="C233" i="3"/>
  <c r="F233" i="3" l="1"/>
  <c r="D233" i="3" l="1"/>
  <c r="E233" i="3" s="1"/>
  <c r="B234" i="3" l="1"/>
  <c r="A234" i="3" l="1"/>
  <c r="C234" i="3"/>
  <c r="F234" i="3" l="1"/>
  <c r="D234" i="3" l="1"/>
  <c r="E234" i="3" s="1"/>
  <c r="B235" i="3" l="1"/>
  <c r="A235" i="3" l="1"/>
  <c r="C235" i="3"/>
  <c r="F235" i="3" l="1"/>
  <c r="D235" i="3" l="1"/>
  <c r="E235" i="3" s="1"/>
  <c r="B236" i="3" l="1"/>
  <c r="A236" i="3" l="1"/>
  <c r="C236" i="3"/>
  <c r="F236" i="3" l="1"/>
  <c r="D236" i="3" s="1"/>
  <c r="B237" i="3" s="1"/>
  <c r="E236" i="3" l="1"/>
  <c r="A237" i="3"/>
  <c r="C237" i="3"/>
  <c r="F237" i="3" l="1"/>
  <c r="D237" i="3" s="1"/>
  <c r="B238" i="3" s="1"/>
  <c r="E237" i="3" l="1"/>
  <c r="A238" i="3"/>
  <c r="C238" i="3"/>
  <c r="F238" i="3" l="1"/>
  <c r="D238" i="3" l="1"/>
  <c r="E238" i="3" s="1"/>
  <c r="B239" i="3" l="1"/>
  <c r="A239" i="3" l="1"/>
  <c r="C239" i="3"/>
  <c r="F239" i="3" l="1"/>
  <c r="D239" i="3" l="1"/>
  <c r="E239" i="3" s="1"/>
  <c r="B240" i="3" l="1"/>
  <c r="A240" i="3" l="1"/>
  <c r="C240" i="3"/>
  <c r="F240" i="3" l="1"/>
  <c r="D240" i="3" s="1"/>
  <c r="B241" i="3" s="1"/>
  <c r="E240" i="3" l="1"/>
  <c r="A241" i="3"/>
  <c r="C241" i="3"/>
  <c r="F241" i="3" l="1"/>
  <c r="D241" i="3" l="1"/>
  <c r="E241" i="3" s="1"/>
  <c r="B242" i="3" l="1"/>
  <c r="A242" i="3" l="1"/>
  <c r="C242" i="3"/>
  <c r="F242" i="3" l="1"/>
  <c r="D242" i="3" l="1"/>
  <c r="E242" i="3" s="1"/>
  <c r="B243" i="3" l="1"/>
  <c r="A243" i="3" l="1"/>
  <c r="C243" i="3"/>
  <c r="F243" i="3" l="1"/>
  <c r="D243" i="3" s="1"/>
  <c r="B244" i="3" s="1"/>
  <c r="E243" i="3" l="1"/>
  <c r="A244" i="3"/>
  <c r="C244" i="3"/>
  <c r="F244" i="3" l="1"/>
  <c r="D244" i="3" s="1"/>
  <c r="B245" i="3" s="1"/>
  <c r="E244" i="3" l="1"/>
  <c r="A245" i="3"/>
  <c r="F245" i="3" s="1"/>
  <c r="C245" i="3"/>
  <c r="D245" i="3" l="1"/>
  <c r="B246" i="3" s="1"/>
  <c r="E245" i="3" l="1"/>
  <c r="A246" i="3"/>
  <c r="C246" i="3"/>
  <c r="F246" i="3" l="1"/>
  <c r="D246" i="3" s="1"/>
  <c r="B247" i="3" s="1"/>
  <c r="E246" i="3" l="1"/>
  <c r="A247" i="3"/>
  <c r="C247" i="3"/>
  <c r="F247" i="3" l="1"/>
  <c r="D247" i="3" s="1"/>
  <c r="B248" i="3" s="1"/>
  <c r="E247" i="3" l="1"/>
  <c r="A248" i="3"/>
  <c r="C248" i="3"/>
  <c r="F248" i="3" l="1"/>
  <c r="D248" i="3" s="1"/>
  <c r="B249" i="3" s="1"/>
  <c r="E248" i="3" l="1"/>
  <c r="A249" i="3"/>
  <c r="C249" i="3"/>
  <c r="F249" i="3" l="1"/>
  <c r="D249" i="3" l="1"/>
  <c r="E249" i="3" s="1"/>
  <c r="B250" i="3" l="1"/>
  <c r="A250" i="3" s="1"/>
  <c r="C250" i="3" l="1"/>
  <c r="F250" i="3"/>
  <c r="D250" i="3" l="1"/>
  <c r="E250" i="3" s="1"/>
  <c r="B251" i="3" l="1"/>
  <c r="A251" i="3" l="1"/>
  <c r="C251" i="3"/>
  <c r="F251" i="3" l="1"/>
  <c r="D251" i="3" s="1"/>
  <c r="B252" i="3" s="1"/>
  <c r="E251" i="3" l="1"/>
  <c r="A252" i="3"/>
  <c r="C252" i="3"/>
  <c r="F252" i="3" l="1"/>
  <c r="D252" i="3" s="1"/>
  <c r="B253" i="3" s="1"/>
  <c r="E252" i="3" l="1"/>
  <c r="A253" i="3"/>
  <c r="C253" i="3"/>
  <c r="F253" i="3" l="1"/>
  <c r="D253" i="3" s="1"/>
  <c r="B254" i="3" s="1"/>
  <c r="E253" i="3" l="1"/>
  <c r="A254" i="3"/>
  <c r="C254" i="3"/>
  <c r="F254" i="3" l="1"/>
  <c r="D254" i="3" l="1"/>
  <c r="E254" i="3" s="1"/>
  <c r="B255" i="3" l="1"/>
  <c r="A255" i="3" l="1"/>
  <c r="C255" i="3"/>
  <c r="F255" i="3" l="1"/>
  <c r="D255" i="3" l="1"/>
  <c r="E255" i="3" s="1"/>
  <c r="B256" i="3" l="1"/>
  <c r="A256" i="3" l="1"/>
  <c r="C256" i="3"/>
  <c r="F256" i="3" l="1"/>
  <c r="D256" i="3" l="1"/>
  <c r="E256" i="3" s="1"/>
  <c r="B257" i="3" l="1"/>
  <c r="A257" i="3" l="1"/>
  <c r="C257" i="3"/>
  <c r="F257" i="3" l="1"/>
  <c r="D257" i="3" s="1"/>
  <c r="B258" i="3" s="1"/>
  <c r="E257" i="3" l="1"/>
  <c r="A258" i="3"/>
  <c r="C258" i="3"/>
  <c r="F258" i="3" l="1"/>
  <c r="D258" i="3" l="1"/>
  <c r="E258" i="3" s="1"/>
  <c r="B259" i="3" l="1"/>
  <c r="A259" i="3" l="1"/>
  <c r="C259" i="3"/>
  <c r="F259" i="3" l="1"/>
  <c r="D259" i="3" l="1"/>
  <c r="E259" i="3" s="1"/>
  <c r="B260" i="3" l="1"/>
  <c r="A260" i="3" l="1"/>
  <c r="C260" i="3"/>
  <c r="F260" i="3" l="1"/>
  <c r="D260" i="3" s="1"/>
  <c r="B261" i="3" s="1"/>
  <c r="E260" i="3" l="1"/>
  <c r="A261" i="3"/>
  <c r="C261" i="3"/>
  <c r="F261" i="3" l="1"/>
  <c r="D261" i="3" l="1"/>
  <c r="E261" i="3" s="1"/>
  <c r="B262" i="3" l="1"/>
  <c r="A262" i="3" l="1"/>
  <c r="C262" i="3"/>
  <c r="F262" i="3" l="1"/>
  <c r="D262" i="3" s="1"/>
  <c r="B263" i="3" s="1"/>
  <c r="E262" i="3" l="1"/>
  <c r="A263" i="3"/>
  <c r="C263" i="3"/>
  <c r="F263" i="3" l="1"/>
  <c r="D263" i="3" l="1"/>
  <c r="E263" i="3" s="1"/>
  <c r="B264" i="3" l="1"/>
  <c r="A264" i="3" l="1"/>
  <c r="C264" i="3"/>
  <c r="F264" i="3" l="1"/>
  <c r="D264" i="3" s="1"/>
  <c r="B265" i="3" s="1"/>
  <c r="E264" i="3" l="1"/>
  <c r="A265" i="3"/>
  <c r="C265" i="3"/>
  <c r="F265" i="3" l="1"/>
  <c r="D265" i="3" s="1"/>
  <c r="B266" i="3" s="1"/>
  <c r="E265" i="3" l="1"/>
  <c r="A266" i="3"/>
  <c r="C266" i="3"/>
  <c r="F266" i="3" l="1"/>
  <c r="D266" i="3" l="1"/>
  <c r="E266" i="3" s="1"/>
  <c r="B267" i="3" l="1"/>
  <c r="A267" i="3" l="1"/>
  <c r="C267" i="3"/>
  <c r="F267" i="3" l="1"/>
  <c r="D267" i="3" s="1"/>
  <c r="B268" i="3" s="1"/>
  <c r="E267" i="3" l="1"/>
  <c r="A268" i="3"/>
  <c r="C268" i="3"/>
  <c r="F268" i="3" l="1"/>
  <c r="D268" i="3" l="1"/>
  <c r="E268" i="3" s="1"/>
  <c r="B269" i="3" l="1"/>
  <c r="A269" i="3" l="1"/>
  <c r="C269" i="3"/>
  <c r="F269" i="3" l="1"/>
  <c r="D269" i="3" s="1"/>
  <c r="B270" i="3" s="1"/>
  <c r="E269" i="3" l="1"/>
  <c r="A270" i="3"/>
  <c r="C270" i="3"/>
  <c r="F270" i="3" l="1"/>
  <c r="D270" i="3" l="1"/>
  <c r="E270" i="3" s="1"/>
  <c r="B271" i="3" l="1"/>
  <c r="A271" i="3" l="1"/>
  <c r="C271" i="3"/>
  <c r="F271" i="3" l="1"/>
  <c r="D271" i="3" s="1"/>
  <c r="B272" i="3" s="1"/>
  <c r="E271" i="3" l="1"/>
  <c r="A272" i="3"/>
  <c r="C272" i="3"/>
  <c r="F272" i="3" l="1"/>
  <c r="D272" i="3" l="1"/>
  <c r="E272" i="3" s="1"/>
  <c r="B273" i="3" l="1"/>
  <c r="C273" i="3" s="1"/>
  <c r="A273" i="3" l="1"/>
  <c r="F273" i="3" s="1"/>
  <c r="D273" i="3" l="1"/>
  <c r="E273" i="3" s="1"/>
  <c r="B274" i="3" l="1"/>
  <c r="A274" i="3" l="1"/>
  <c r="C274" i="3"/>
  <c r="F274" i="3" l="1"/>
  <c r="D274" i="3" s="1"/>
  <c r="B275" i="3" s="1"/>
  <c r="A275" i="3" l="1"/>
  <c r="C275" i="3"/>
  <c r="E274" i="3"/>
  <c r="F275" i="3" l="1"/>
  <c r="D275" i="3" s="1"/>
  <c r="B276" i="3" s="1"/>
  <c r="E275" i="3" l="1"/>
  <c r="A276" i="3"/>
  <c r="C276" i="3"/>
  <c r="F276" i="3" l="1"/>
  <c r="D276" i="3" s="1"/>
  <c r="B277" i="3" s="1"/>
  <c r="E276" i="3" l="1"/>
  <c r="A277" i="3"/>
  <c r="C277" i="3"/>
  <c r="F277" i="3" l="1"/>
  <c r="D277" i="3" s="1"/>
  <c r="B278" i="3" s="1"/>
  <c r="E277" i="3" l="1"/>
  <c r="A278" i="3"/>
  <c r="C278" i="3"/>
  <c r="F278" i="3" l="1"/>
  <c r="D278" i="3" s="1"/>
  <c r="B279" i="3" s="1"/>
  <c r="E278" i="3" l="1"/>
  <c r="A279" i="3"/>
  <c r="C279" i="3"/>
  <c r="F279" i="3" l="1"/>
  <c r="D279" i="3" s="1"/>
  <c r="B280" i="3" s="1"/>
  <c r="E279" i="3" l="1"/>
  <c r="A280" i="3"/>
  <c r="C280" i="3"/>
  <c r="F280" i="3" l="1"/>
  <c r="D280" i="3" l="1"/>
  <c r="E280" i="3" s="1"/>
  <c r="B281" i="3" l="1"/>
  <c r="A281" i="3" l="1"/>
  <c r="C281" i="3"/>
  <c r="F281" i="3" l="1"/>
  <c r="D281" i="3" l="1"/>
  <c r="E281" i="3" s="1"/>
  <c r="B282" i="3" l="1"/>
  <c r="A282" i="3" l="1"/>
  <c r="C282" i="3"/>
  <c r="F282" i="3" l="1"/>
  <c r="D282" i="3" l="1"/>
  <c r="E282" i="3" s="1"/>
  <c r="B283" i="3" l="1"/>
  <c r="A283" i="3" l="1"/>
  <c r="C283" i="3"/>
  <c r="F283" i="3" l="1"/>
  <c r="D283" i="3" s="1"/>
  <c r="B284" i="3" s="1"/>
  <c r="E283" i="3" l="1"/>
  <c r="A284" i="3"/>
  <c r="C284" i="3"/>
  <c r="F284" i="3" l="1"/>
  <c r="D284" i="3" s="1"/>
  <c r="B285" i="3" s="1"/>
  <c r="E284" i="3" l="1"/>
  <c r="A285" i="3"/>
  <c r="C285" i="3"/>
  <c r="F285" i="3" l="1"/>
  <c r="D285" i="3" l="1"/>
  <c r="E285" i="3" s="1"/>
  <c r="B286" i="3" l="1"/>
  <c r="A286" i="3" l="1"/>
  <c r="C286" i="3"/>
  <c r="F286" i="3" l="1"/>
  <c r="D286" i="3" l="1"/>
  <c r="E286" i="3" s="1"/>
  <c r="B287" i="3" l="1"/>
  <c r="A287" i="3" l="1"/>
  <c r="C287" i="3"/>
  <c r="F287" i="3" l="1"/>
  <c r="D287" i="3" s="1"/>
  <c r="B288" i="3" s="1"/>
  <c r="E287" i="3" l="1"/>
  <c r="A288" i="3"/>
  <c r="C288" i="3"/>
  <c r="F288" i="3" l="1"/>
  <c r="D288" i="3" l="1"/>
  <c r="E288" i="3" s="1"/>
  <c r="B289" i="3" l="1"/>
  <c r="A289" i="3" s="1"/>
  <c r="C289" i="3" l="1"/>
  <c r="F289" i="3"/>
  <c r="D289" i="3" l="1"/>
  <c r="E289" i="3" s="1"/>
  <c r="B290" i="3" l="1"/>
  <c r="A290" i="3" l="1"/>
  <c r="C290" i="3"/>
  <c r="F290" i="3" l="1"/>
  <c r="D290" i="3" s="1"/>
  <c r="B291" i="3" s="1"/>
  <c r="E290" i="3" l="1"/>
  <c r="A291" i="3"/>
  <c r="C291" i="3"/>
  <c r="F291" i="3" l="1"/>
  <c r="D291" i="3" s="1"/>
  <c r="B292" i="3" s="1"/>
  <c r="E291" i="3" l="1"/>
  <c r="A292" i="3"/>
  <c r="C292" i="3"/>
  <c r="F292" i="3" l="1"/>
  <c r="D292" i="3" s="1"/>
  <c r="B293" i="3" s="1"/>
  <c r="E292" i="3" l="1"/>
  <c r="A293" i="3"/>
  <c r="C293" i="3"/>
  <c r="F293" i="3" l="1"/>
  <c r="D293" i="3" s="1"/>
  <c r="B294" i="3" s="1"/>
  <c r="E293" i="3" l="1"/>
  <c r="A294" i="3"/>
  <c r="C294" i="3"/>
  <c r="F294" i="3" l="1"/>
  <c r="D294" i="3" l="1"/>
  <c r="E294" i="3" s="1"/>
  <c r="B295" i="3" l="1"/>
  <c r="A295" i="3" l="1"/>
  <c r="C295" i="3"/>
  <c r="F295" i="3" l="1"/>
  <c r="D295" i="3" s="1"/>
  <c r="B296" i="3" s="1"/>
  <c r="E295" i="3" l="1"/>
  <c r="A296" i="3"/>
  <c r="C296" i="3"/>
  <c r="F296" i="3" l="1"/>
  <c r="D296" i="3" s="1"/>
  <c r="B297" i="3" s="1"/>
  <c r="E296" i="3" l="1"/>
  <c r="A297" i="3"/>
  <c r="C297" i="3"/>
  <c r="F297" i="3" l="1"/>
  <c r="D297" i="3" s="1"/>
  <c r="B298" i="3" s="1"/>
  <c r="E297" i="3" l="1"/>
  <c r="A298" i="3"/>
  <c r="C298" i="3"/>
  <c r="F298" i="3" l="1"/>
  <c r="D298" i="3" l="1"/>
  <c r="E298" i="3" s="1"/>
  <c r="B299" i="3" l="1"/>
  <c r="A299" i="3" l="1"/>
  <c r="C299" i="3"/>
  <c r="F299" i="3" l="1"/>
  <c r="D299" i="3" l="1"/>
  <c r="E299" i="3" s="1"/>
  <c r="B300" i="3" l="1"/>
  <c r="A300" i="3" l="1"/>
  <c r="C300" i="3"/>
  <c r="F300" i="3" l="1"/>
  <c r="D300" i="3" s="1"/>
  <c r="B301" i="3" s="1"/>
  <c r="E300" i="3" l="1"/>
  <c r="A301" i="3"/>
  <c r="C301" i="3"/>
  <c r="F301" i="3" l="1"/>
  <c r="D301" i="3" s="1"/>
  <c r="B302" i="3" s="1"/>
  <c r="E301" i="3" l="1"/>
  <c r="A302" i="3"/>
  <c r="C302" i="3"/>
  <c r="F302" i="3" l="1"/>
  <c r="D302" i="3" s="1"/>
  <c r="B303" i="3" s="1"/>
  <c r="E302" i="3" l="1"/>
  <c r="A303" i="3"/>
  <c r="C303" i="3"/>
  <c r="F303" i="3" l="1"/>
  <c r="D303" i="3" s="1"/>
  <c r="B304" i="3" s="1"/>
  <c r="E303" i="3" l="1"/>
  <c r="A304" i="3"/>
  <c r="C304" i="3"/>
  <c r="F304" i="3" l="1"/>
  <c r="D304" i="3" l="1"/>
  <c r="E304" i="3" s="1"/>
  <c r="B305" i="3" l="1"/>
  <c r="A305" i="3" l="1"/>
  <c r="C305" i="3"/>
  <c r="F305" i="3" l="1"/>
  <c r="D305" i="3" l="1"/>
  <c r="E305" i="3" s="1"/>
  <c r="B306" i="3" l="1"/>
  <c r="A306" i="3" l="1"/>
  <c r="C306" i="3"/>
  <c r="F306" i="3" l="1"/>
  <c r="D306" i="3" l="1"/>
  <c r="E306" i="3" s="1"/>
  <c r="B307" i="3" l="1"/>
  <c r="A307" i="3" l="1"/>
  <c r="C307" i="3"/>
  <c r="F307" i="3" l="1"/>
  <c r="D307" i="3" s="1"/>
  <c r="B308" i="3" s="1"/>
  <c r="E307" i="3" l="1"/>
  <c r="A308" i="3"/>
  <c r="C308" i="3"/>
  <c r="F308" i="3" l="1"/>
  <c r="D308" i="3" l="1"/>
  <c r="E308" i="3" s="1"/>
  <c r="B309" i="3" l="1"/>
  <c r="A309" i="3" l="1"/>
  <c r="C309" i="3"/>
  <c r="F309" i="3" l="1"/>
  <c r="D309" i="3" s="1"/>
  <c r="B310" i="3" s="1"/>
  <c r="E309" i="3" l="1"/>
  <c r="A310" i="3"/>
  <c r="C310" i="3"/>
  <c r="F310" i="3" l="1"/>
  <c r="D310" i="3" l="1"/>
  <c r="E310" i="3" s="1"/>
  <c r="B311" i="3" l="1"/>
  <c r="A311" i="3" l="1"/>
  <c r="C311" i="3"/>
  <c r="F311" i="3" l="1"/>
  <c r="D311" i="3" s="1"/>
  <c r="B312" i="3" s="1"/>
  <c r="E311" i="3" l="1"/>
  <c r="A312" i="3"/>
  <c r="C312" i="3"/>
  <c r="F312" i="3" l="1"/>
  <c r="D312" i="3" s="1"/>
  <c r="B313" i="3" s="1"/>
  <c r="E312" i="3" l="1"/>
  <c r="A313" i="3"/>
  <c r="C313" i="3"/>
  <c r="F313" i="3" l="1"/>
  <c r="D313" i="3" s="1"/>
  <c r="B314" i="3" s="1"/>
  <c r="E313" i="3" l="1"/>
  <c r="A314" i="3"/>
  <c r="C314" i="3"/>
  <c r="F314" i="3" l="1"/>
  <c r="D314" i="3" s="1"/>
  <c r="B315" i="3" s="1"/>
  <c r="E314" i="3" l="1"/>
  <c r="A315" i="3"/>
  <c r="F315" i="3" s="1"/>
  <c r="C315" i="3"/>
  <c r="D315" i="3" l="1"/>
  <c r="B316" i="3" s="1"/>
  <c r="A316" i="3" l="1"/>
  <c r="C316" i="3"/>
  <c r="E315" i="3"/>
  <c r="F316" i="3" l="1"/>
  <c r="D316" i="3" s="1"/>
  <c r="B317" i="3" s="1"/>
  <c r="E316" i="3" l="1"/>
  <c r="A317" i="3"/>
  <c r="C317" i="3"/>
  <c r="F317" i="3" l="1"/>
  <c r="D317" i="3" s="1"/>
  <c r="B318" i="3" s="1"/>
  <c r="E317" i="3" l="1"/>
  <c r="A318" i="3"/>
  <c r="C318" i="3"/>
  <c r="F318" i="3" l="1"/>
  <c r="D318" i="3" l="1"/>
  <c r="E318" i="3" s="1"/>
  <c r="B319" i="3" l="1"/>
  <c r="A319" i="3" l="1"/>
  <c r="C319" i="3"/>
  <c r="F319" i="3" l="1"/>
  <c r="D319" i="3" l="1"/>
  <c r="E319" i="3" s="1"/>
  <c r="B320" i="3" l="1"/>
  <c r="A320" i="3" l="1"/>
  <c r="C320" i="3"/>
  <c r="F320" i="3" l="1"/>
  <c r="D320" i="3" s="1"/>
  <c r="B321" i="3" s="1"/>
  <c r="E320" i="3" l="1"/>
  <c r="A321" i="3"/>
  <c r="C321" i="3"/>
  <c r="F321" i="3" l="1"/>
  <c r="D321" i="3" l="1"/>
  <c r="E321" i="3" s="1"/>
  <c r="B322" i="3" l="1"/>
  <c r="A322" i="3" l="1"/>
  <c r="C322" i="3"/>
  <c r="F322" i="3" l="1"/>
  <c r="D322" i="3" s="1"/>
  <c r="B323" i="3" s="1"/>
  <c r="E322" i="3" l="1"/>
  <c r="A323" i="3"/>
  <c r="C323" i="3"/>
  <c r="F323" i="3" l="1"/>
  <c r="D323" i="3" l="1"/>
  <c r="E323" i="3" s="1"/>
  <c r="B324" i="3" l="1"/>
  <c r="A324" i="3" l="1"/>
  <c r="C324" i="3"/>
  <c r="F324" i="3" l="1"/>
  <c r="D324" i="3" l="1"/>
  <c r="E324" i="3" s="1"/>
  <c r="B325" i="3" l="1"/>
  <c r="A325" i="3" l="1"/>
  <c r="C325" i="3"/>
  <c r="F325" i="3" l="1"/>
  <c r="D325" i="3" l="1"/>
  <c r="E325" i="3" s="1"/>
  <c r="B326" i="3" l="1"/>
  <c r="A326" i="3" l="1"/>
  <c r="C326" i="3"/>
  <c r="F326" i="3" l="1"/>
  <c r="D326" i="3" l="1"/>
  <c r="E326" i="3" s="1"/>
  <c r="B327" i="3" l="1"/>
  <c r="A327" i="3" l="1"/>
  <c r="C327" i="3"/>
  <c r="F327" i="3" l="1"/>
  <c r="D327" i="3" s="1"/>
  <c r="B328" i="3" s="1"/>
  <c r="E327" i="3" l="1"/>
  <c r="A328" i="3"/>
  <c r="C328" i="3"/>
  <c r="F328" i="3" l="1"/>
  <c r="D328" i="3" s="1"/>
  <c r="B329" i="3" s="1"/>
  <c r="E328" i="3" l="1"/>
  <c r="A329" i="3"/>
  <c r="C329" i="3"/>
  <c r="F329" i="3" l="1"/>
  <c r="D329" i="3" s="1"/>
  <c r="B330" i="3" s="1"/>
  <c r="E329" i="3" l="1"/>
  <c r="A330" i="3"/>
  <c r="C330" i="3"/>
  <c r="F330" i="3" l="1"/>
  <c r="D330" i="3" s="1"/>
  <c r="B331" i="3" s="1"/>
  <c r="E330" i="3" l="1"/>
  <c r="A331" i="3"/>
  <c r="C331" i="3"/>
  <c r="F331" i="3" l="1"/>
  <c r="D331" i="3" s="1"/>
  <c r="B332" i="3" s="1"/>
  <c r="E331" i="3" l="1"/>
  <c r="A332" i="3"/>
  <c r="C332" i="3"/>
  <c r="F332" i="3" l="1"/>
  <c r="D332" i="3" s="1"/>
  <c r="B333" i="3" s="1"/>
  <c r="E332" i="3" l="1"/>
  <c r="A333" i="3"/>
  <c r="C333" i="3"/>
  <c r="F333" i="3" l="1"/>
  <c r="D333" i="3" l="1"/>
  <c r="E333" i="3" s="1"/>
  <c r="B334" i="3" l="1"/>
  <c r="A334" i="3" l="1"/>
  <c r="C334" i="3"/>
  <c r="F334" i="3" l="1"/>
  <c r="D334" i="3" s="1"/>
  <c r="B335" i="3" s="1"/>
  <c r="E334" i="3" l="1"/>
  <c r="A335" i="3"/>
  <c r="C335" i="3"/>
  <c r="F335" i="3" l="1"/>
  <c r="D335" i="3" s="1"/>
  <c r="B336" i="3" s="1"/>
  <c r="A336" i="3" l="1"/>
  <c r="C336" i="3"/>
  <c r="E335" i="3"/>
  <c r="F336" i="3" l="1"/>
  <c r="D336" i="3" s="1"/>
  <c r="B337" i="3" s="1"/>
  <c r="E336" i="3" l="1"/>
  <c r="A337" i="3"/>
  <c r="C337" i="3"/>
  <c r="F337" i="3" l="1"/>
  <c r="D337" i="3" l="1"/>
  <c r="E337" i="3" s="1"/>
  <c r="B338" i="3" l="1"/>
  <c r="A338" i="3" l="1"/>
  <c r="C338" i="3"/>
  <c r="F338" i="3" l="1"/>
  <c r="D338" i="3" s="1"/>
  <c r="B339" i="3" s="1"/>
  <c r="E338" i="3" l="1"/>
  <c r="A339" i="3"/>
  <c r="C339" i="3"/>
  <c r="F339" i="3" l="1"/>
  <c r="D339" i="3" s="1"/>
  <c r="B340" i="3" s="1"/>
  <c r="E339" i="3" l="1"/>
  <c r="A340" i="3"/>
  <c r="C340" i="3"/>
  <c r="F340" i="3" l="1"/>
  <c r="D340" i="3" s="1"/>
  <c r="B341" i="3" s="1"/>
  <c r="E340" i="3" l="1"/>
  <c r="A341" i="3"/>
  <c r="C341" i="3"/>
  <c r="F341" i="3" l="1"/>
  <c r="D341" i="3" l="1"/>
  <c r="E341" i="3" s="1"/>
  <c r="B342" i="3" l="1"/>
  <c r="A342" i="3" l="1"/>
  <c r="C342" i="3"/>
  <c r="F342" i="3" l="1"/>
  <c r="D342" i="3" s="1"/>
  <c r="B343" i="3" s="1"/>
  <c r="E342" i="3" l="1"/>
  <c r="A343" i="3"/>
  <c r="C343" i="3"/>
  <c r="F343" i="3" l="1"/>
  <c r="D343" i="3" s="1"/>
  <c r="B344" i="3" s="1"/>
  <c r="E343" i="3" l="1"/>
  <c r="A344" i="3"/>
  <c r="C344" i="3"/>
  <c r="F344" i="3" l="1"/>
  <c r="D344" i="3" s="1"/>
  <c r="B345" i="3" s="1"/>
  <c r="E344" i="3" l="1"/>
  <c r="A345" i="3"/>
  <c r="C345" i="3"/>
  <c r="F345" i="3" l="1"/>
  <c r="D345" i="3" s="1"/>
  <c r="B346" i="3" s="1"/>
  <c r="E345" i="3" l="1"/>
  <c r="A346" i="3"/>
  <c r="C346" i="3"/>
  <c r="F346" i="3" l="1"/>
  <c r="D346" i="3" s="1"/>
  <c r="B347" i="3" s="1"/>
  <c r="E346" i="3" l="1"/>
  <c r="A347" i="3"/>
  <c r="C347" i="3"/>
  <c r="F347" i="3" l="1"/>
  <c r="D347" i="3" s="1"/>
  <c r="B348" i="3" s="1"/>
  <c r="E347" i="3" l="1"/>
  <c r="A348" i="3"/>
  <c r="C348" i="3"/>
  <c r="F348" i="3" l="1"/>
  <c r="D348" i="3" s="1"/>
  <c r="B349" i="3" s="1"/>
  <c r="E348" i="3" l="1"/>
  <c r="A349" i="3"/>
  <c r="C349" i="3"/>
  <c r="F349" i="3" l="1"/>
  <c r="D349" i="3" l="1"/>
  <c r="E349" i="3" s="1"/>
  <c r="B350" i="3" l="1"/>
  <c r="A350" i="3" l="1"/>
  <c r="C350" i="3"/>
  <c r="F350" i="3" l="1"/>
  <c r="D350" i="3" l="1"/>
  <c r="E350" i="3" s="1"/>
  <c r="B351" i="3" l="1"/>
  <c r="A351" i="3" l="1"/>
  <c r="C351" i="3"/>
  <c r="F351" i="3" l="1"/>
  <c r="D351" i="3" l="1"/>
  <c r="E351" i="3" s="1"/>
  <c r="B352" i="3" l="1"/>
  <c r="A352" i="3" l="1"/>
  <c r="C352" i="3"/>
  <c r="F352" i="3" l="1"/>
  <c r="D352" i="3" l="1"/>
  <c r="E352" i="3" s="1"/>
  <c r="B353" i="3" l="1"/>
  <c r="A353" i="3" l="1"/>
  <c r="C353" i="3"/>
  <c r="F353" i="3" l="1"/>
  <c r="D353" i="3" l="1"/>
  <c r="E353" i="3" s="1"/>
  <c r="B354" i="3" l="1"/>
  <c r="A354" i="3" l="1"/>
  <c r="C354" i="3"/>
  <c r="F354" i="3" l="1"/>
  <c r="D354" i="3" s="1"/>
  <c r="B355" i="3" s="1"/>
  <c r="A355" i="3" l="1"/>
  <c r="C355" i="3"/>
  <c r="E354" i="3"/>
  <c r="F355" i="3" l="1"/>
  <c r="D355" i="3" s="1"/>
  <c r="B356" i="3" s="1"/>
  <c r="E355" i="3" l="1"/>
  <c r="A356" i="3"/>
  <c r="C356" i="3"/>
  <c r="F356" i="3" l="1"/>
  <c r="D356" i="3" l="1"/>
  <c r="E356" i="3" s="1"/>
  <c r="B357" i="3" l="1"/>
  <c r="A357" i="3" l="1"/>
  <c r="C357" i="3"/>
  <c r="F357" i="3" l="1"/>
  <c r="D357" i="3" l="1"/>
  <c r="E357" i="3" s="1"/>
  <c r="B358" i="3" l="1"/>
  <c r="A358" i="3" l="1"/>
  <c r="C358" i="3"/>
  <c r="F358" i="3" l="1"/>
  <c r="D358" i="3" l="1"/>
  <c r="E358" i="3" s="1"/>
  <c r="B359" i="3" l="1"/>
  <c r="A359" i="3" l="1"/>
  <c r="C359" i="3"/>
  <c r="F359" i="3" l="1"/>
  <c r="D359" i="3" l="1"/>
  <c r="E359" i="3" s="1"/>
  <c r="B360" i="3" l="1"/>
  <c r="A360" i="3" l="1"/>
  <c r="C360" i="3"/>
  <c r="F360" i="3" l="1"/>
  <c r="D360" i="3" l="1"/>
  <c r="E360" i="3" s="1"/>
  <c r="B361" i="3" l="1"/>
  <c r="C361" i="3" l="1"/>
  <c r="A361" i="3"/>
  <c r="F361" i="3" l="1"/>
  <c r="D361" i="3" s="1"/>
  <c r="B362" i="3" s="1"/>
  <c r="E361" i="3" l="1"/>
  <c r="C362" i="3"/>
  <c r="A362" i="3"/>
  <c r="F362" i="3" l="1"/>
  <c r="D362" i="3" l="1"/>
  <c r="B363" i="3" l="1"/>
  <c r="C363" i="3" s="1"/>
  <c r="E362" i="3"/>
  <c r="A363" i="3" l="1"/>
  <c r="F363" i="3" s="1"/>
  <c r="D363" i="3" l="1"/>
  <c r="B364" i="3" l="1"/>
  <c r="C364" i="3" s="1"/>
  <c r="E363" i="3"/>
  <c r="A364" i="3" l="1"/>
  <c r="F364" i="3" s="1"/>
  <c r="D364" i="3" l="1"/>
  <c r="B365" i="3" l="1"/>
  <c r="C365" i="3" s="1"/>
  <c r="E364" i="3"/>
  <c r="A365" i="3" l="1"/>
  <c r="F365" i="3" s="1"/>
  <c r="D365" i="3" l="1"/>
  <c r="B366" i="3" l="1"/>
  <c r="C366" i="3" s="1"/>
  <c r="E365" i="3"/>
  <c r="A366" i="3" l="1"/>
  <c r="F366" i="3" s="1"/>
  <c r="D366" i="3" l="1"/>
  <c r="B367" i="3" l="1"/>
  <c r="C367" i="3" s="1"/>
  <c r="E366" i="3"/>
  <c r="A367" i="3" l="1"/>
  <c r="F367" i="3" s="1"/>
  <c r="D367" i="3" l="1"/>
  <c r="B368" i="3" l="1"/>
  <c r="C368" i="3" s="1"/>
  <c r="E367" i="3"/>
  <c r="A368" i="3" l="1"/>
  <c r="F368" i="3" s="1"/>
  <c r="D368" i="3" l="1"/>
  <c r="B369" i="3" l="1"/>
  <c r="A369" i="3" s="1"/>
  <c r="E368" i="3"/>
  <c r="C369" i="3" l="1"/>
  <c r="F369" i="3"/>
  <c r="D369" i="3" l="1"/>
  <c r="B370" i="3" l="1"/>
  <c r="C370" i="3" s="1"/>
  <c r="E369" i="3"/>
  <c r="A370" i="3" l="1"/>
  <c r="F370" i="3" s="1"/>
  <c r="D370" i="3" l="1"/>
  <c r="B371" i="3" l="1"/>
  <c r="A371" i="3" s="1"/>
  <c r="E370" i="3"/>
  <c r="C371" i="3" l="1"/>
  <c r="F371" i="3"/>
  <c r="D371" i="3" l="1"/>
  <c r="B372" i="3" l="1"/>
  <c r="C372" i="3" s="1"/>
  <c r="E371" i="3"/>
  <c r="A372" i="3" l="1"/>
  <c r="F372" i="3" s="1"/>
  <c r="D372" i="3" l="1"/>
  <c r="B373" i="3" l="1"/>
  <c r="C373" i="3" s="1"/>
  <c r="E372" i="3"/>
  <c r="A373" i="3" l="1"/>
  <c r="F373" i="3" s="1"/>
  <c r="D373" i="3" l="1"/>
  <c r="B374" i="3" l="1"/>
  <c r="C374" i="3" s="1"/>
  <c r="E373" i="3"/>
  <c r="A374" i="3" l="1"/>
  <c r="F374" i="3" s="1"/>
  <c r="D374" i="3" l="1"/>
  <c r="B375" i="3" l="1"/>
  <c r="C375" i="3" s="1"/>
  <c r="E374" i="3"/>
  <c r="A375" i="3" l="1"/>
  <c r="F375" i="3" s="1"/>
  <c r="D375" i="3" l="1"/>
  <c r="B376" i="3" l="1"/>
  <c r="C376" i="3" s="1"/>
  <c r="E375" i="3"/>
  <c r="A376" i="3" l="1"/>
  <c r="F376" i="3" s="1"/>
  <c r="D376" i="3" l="1"/>
  <c r="B377" i="3" l="1"/>
  <c r="C377" i="3" s="1"/>
  <c r="E376" i="3"/>
  <c r="A377" i="3" l="1"/>
  <c r="F377" i="3" s="1"/>
  <c r="D377" i="3" l="1"/>
  <c r="B378" i="3" l="1"/>
  <c r="C378" i="3" s="1"/>
  <c r="E377" i="3"/>
  <c r="A378" i="3" l="1"/>
  <c r="F378" i="3" s="1"/>
  <c r="D378" i="3" l="1"/>
  <c r="B379" i="3" l="1"/>
  <c r="A379" i="3" s="1"/>
  <c r="E378" i="3"/>
  <c r="C379" i="3" l="1"/>
  <c r="F379" i="3"/>
  <c r="D379" i="3" l="1"/>
  <c r="B380" i="3" l="1"/>
  <c r="C380" i="3" s="1"/>
  <c r="E379" i="3"/>
  <c r="A380" i="3" l="1"/>
  <c r="F380" i="3" s="1"/>
  <c r="D380" i="3" l="1"/>
  <c r="B381" i="3" l="1"/>
  <c r="A381" i="3" s="1"/>
  <c r="E380" i="3"/>
  <c r="C381" i="3" l="1"/>
  <c r="F381" i="3"/>
  <c r="D381" i="3" l="1"/>
  <c r="B382" i="3" l="1"/>
  <c r="C382" i="3" s="1"/>
  <c r="E381" i="3"/>
  <c r="A382" i="3" l="1"/>
  <c r="F382" i="3" s="1"/>
  <c r="D382" i="3" l="1"/>
  <c r="B383" i="3" l="1"/>
  <c r="C383" i="3" s="1"/>
  <c r="E382" i="3"/>
  <c r="A383" i="3" l="1"/>
  <c r="F383" i="3" s="1"/>
  <c r="D383" i="3" l="1"/>
  <c r="B384" i="3" l="1"/>
  <c r="A384" i="3" s="1"/>
  <c r="E383" i="3"/>
  <c r="C384" i="3" l="1"/>
  <c r="F384" i="3"/>
  <c r="D384" i="3" l="1"/>
  <c r="B385" i="3" l="1"/>
  <c r="C385" i="3" s="1"/>
  <c r="E384" i="3"/>
  <c r="A385" i="3" l="1"/>
  <c r="F385" i="3" s="1"/>
  <c r="D385" i="3" l="1"/>
  <c r="B386" i="3" l="1"/>
  <c r="A386" i="3" s="1"/>
  <c r="E385" i="3"/>
  <c r="C386" i="3" l="1"/>
  <c r="F386" i="3"/>
  <c r="D386" i="3" l="1"/>
  <c r="B387" i="3" l="1"/>
  <c r="A387" i="3" s="1"/>
  <c r="E386" i="3"/>
  <c r="C387" i="3" l="1"/>
  <c r="F387" i="3"/>
  <c r="D387" i="3" l="1"/>
  <c r="B388" i="3" l="1"/>
  <c r="C388" i="3" s="1"/>
  <c r="E387" i="3"/>
  <c r="A388" i="3" l="1"/>
  <c r="F388" i="3" s="1"/>
  <c r="D388" i="3" l="1"/>
  <c r="B389" i="3" l="1"/>
  <c r="C389" i="3" s="1"/>
  <c r="E388" i="3"/>
  <c r="A389" i="3" l="1"/>
  <c r="F389" i="3" s="1"/>
  <c r="D389" i="3" l="1"/>
  <c r="B390" i="3" l="1"/>
  <c r="C390" i="3" s="1"/>
  <c r="E389" i="3"/>
  <c r="A390" i="3" l="1"/>
  <c r="F390" i="3" s="1"/>
  <c r="D390" i="3" l="1"/>
  <c r="B391" i="3" l="1"/>
  <c r="C391" i="3" s="1"/>
  <c r="E390" i="3"/>
  <c r="A391" i="3" l="1"/>
  <c r="F391" i="3" s="1"/>
  <c r="D391" i="3" l="1"/>
  <c r="B392" i="3" l="1"/>
  <c r="C392" i="3" s="1"/>
  <c r="E391" i="3"/>
  <c r="A392" i="3" l="1"/>
  <c r="F392" i="3" s="1"/>
  <c r="D392" i="3" l="1"/>
  <c r="B393" i="3" l="1"/>
  <c r="C393" i="3" s="1"/>
  <c r="E392" i="3"/>
  <c r="A393" i="3" l="1"/>
  <c r="F393" i="3" s="1"/>
  <c r="D393" i="3" l="1"/>
  <c r="B394" i="3" l="1"/>
  <c r="A394" i="3" s="1"/>
  <c r="E393" i="3"/>
  <c r="C394" i="3" l="1"/>
  <c r="F394" i="3"/>
  <c r="D394" i="3" l="1"/>
  <c r="B395" i="3" l="1"/>
  <c r="C395" i="3" s="1"/>
  <c r="E394" i="3"/>
  <c r="A395" i="3" l="1"/>
  <c r="F395" i="3" s="1"/>
  <c r="D395" i="3" l="1"/>
  <c r="B396" i="3" l="1"/>
  <c r="C396" i="3" s="1"/>
  <c r="E395" i="3"/>
  <c r="A396" i="3" l="1"/>
  <c r="F396" i="3" s="1"/>
  <c r="D396" i="3" l="1"/>
  <c r="B397" i="3" l="1"/>
  <c r="C397" i="3" s="1"/>
  <c r="E396" i="3"/>
  <c r="A397" i="3" l="1"/>
  <c r="F397" i="3" s="1"/>
  <c r="D397" i="3" l="1"/>
  <c r="B398" i="3" l="1"/>
  <c r="A398" i="3" s="1"/>
  <c r="E397" i="3"/>
  <c r="C398" i="3" l="1"/>
  <c r="F398" i="3"/>
  <c r="D398" i="3" l="1"/>
  <c r="B399" i="3" l="1"/>
  <c r="C399" i="3" s="1"/>
  <c r="E398" i="3"/>
  <c r="A399" i="3" l="1"/>
  <c r="F399" i="3" s="1"/>
  <c r="D399" i="3" l="1"/>
  <c r="B400" i="3" l="1"/>
  <c r="C400" i="3" s="1"/>
  <c r="E399" i="3"/>
  <c r="A400" i="3" l="1"/>
  <c r="F400" i="3" s="1"/>
  <c r="D400" i="3" l="1"/>
  <c r="B401" i="3" l="1"/>
  <c r="C401" i="3" s="1"/>
  <c r="E400" i="3"/>
  <c r="A401" i="3" l="1"/>
  <c r="F401" i="3" s="1"/>
  <c r="D401" i="3" l="1"/>
  <c r="B402" i="3" l="1"/>
  <c r="A402" i="3" s="1"/>
  <c r="E401" i="3"/>
  <c r="C402" i="3" l="1"/>
  <c r="F402" i="3"/>
  <c r="D402" i="3" l="1"/>
  <c r="B403" i="3" l="1"/>
  <c r="C403" i="3" s="1"/>
  <c r="E402" i="3"/>
  <c r="A403" i="3" l="1"/>
  <c r="F403" i="3" s="1"/>
  <c r="D403" i="3" l="1"/>
  <c r="B404" i="3" l="1"/>
  <c r="A404" i="3" s="1"/>
  <c r="E403" i="3"/>
  <c r="C404" i="3" l="1"/>
  <c r="F404" i="3"/>
  <c r="D404" i="3" l="1"/>
  <c r="B405" i="3" l="1"/>
  <c r="A405" i="3" s="1"/>
  <c r="E404" i="3"/>
  <c r="C405" i="3" l="1"/>
  <c r="F405" i="3"/>
  <c r="D405" i="3" l="1"/>
  <c r="B406" i="3" l="1"/>
  <c r="C406" i="3" s="1"/>
  <c r="E405" i="3"/>
  <c r="A406" i="3" l="1"/>
  <c r="F406" i="3" s="1"/>
  <c r="D406" i="3" l="1"/>
  <c r="B407" i="3" l="1"/>
  <c r="A407" i="3" s="1"/>
  <c r="E406" i="3"/>
  <c r="C407" i="3" l="1"/>
  <c r="F407" i="3"/>
  <c r="D407" i="3" l="1"/>
  <c r="B408" i="3" l="1"/>
  <c r="A408" i="3" s="1"/>
  <c r="E407" i="3"/>
  <c r="C408" i="3" l="1"/>
  <c r="F408" i="3"/>
  <c r="D408" i="3" l="1"/>
  <c r="B409" i="3" l="1"/>
  <c r="C409" i="3" s="1"/>
  <c r="E408" i="3"/>
  <c r="A409" i="3" l="1"/>
  <c r="F409" i="3" s="1"/>
  <c r="D409" i="3" l="1"/>
  <c r="B410" i="3" l="1"/>
  <c r="C410" i="3" s="1"/>
  <c r="E409" i="3"/>
  <c r="A410" i="3" l="1"/>
  <c r="F410" i="3" s="1"/>
  <c r="D410" i="3" l="1"/>
  <c r="B411" i="3" l="1"/>
  <c r="A411" i="3" s="1"/>
  <c r="E410" i="3"/>
  <c r="C411" i="3" l="1"/>
  <c r="F411" i="3"/>
  <c r="D411" i="3" l="1"/>
  <c r="B412" i="3" l="1"/>
  <c r="C412" i="3" s="1"/>
  <c r="E411" i="3"/>
  <c r="A412" i="3" l="1"/>
  <c r="F412" i="3" s="1"/>
  <c r="D412" i="3" l="1"/>
  <c r="B413" i="3" l="1"/>
  <c r="C413" i="3" s="1"/>
  <c r="E412" i="3"/>
  <c r="A413" i="3" l="1"/>
  <c r="F413" i="3" s="1"/>
  <c r="D413" i="3" l="1"/>
  <c r="B414" i="3" l="1"/>
  <c r="A414" i="3" s="1"/>
  <c r="E413" i="3"/>
  <c r="C414" i="3" l="1"/>
  <c r="F414" i="3"/>
  <c r="D414" i="3" l="1"/>
  <c r="B415" i="3" l="1"/>
  <c r="A415" i="3" s="1"/>
  <c r="E414" i="3"/>
  <c r="C415" i="3" l="1"/>
  <c r="F415" i="3"/>
  <c r="D415" i="3" l="1"/>
  <c r="B416" i="3" l="1"/>
  <c r="C416" i="3" s="1"/>
  <c r="E415" i="3"/>
  <c r="A416" i="3" l="1"/>
  <c r="F416" i="3" s="1"/>
  <c r="D416" i="3" l="1"/>
  <c r="B417" i="3" l="1"/>
  <c r="C417" i="3" s="1"/>
  <c r="E416" i="3"/>
  <c r="A417" i="3" l="1"/>
  <c r="F417" i="3" s="1"/>
  <c r="D417" i="3" l="1"/>
  <c r="B418" i="3" l="1"/>
  <c r="C418" i="3" s="1"/>
  <c r="E417" i="3"/>
  <c r="A418" i="3" l="1"/>
  <c r="F418" i="3" s="1"/>
  <c r="D418" i="3" l="1"/>
  <c r="B419" i="3" l="1"/>
  <c r="C419" i="3" s="1"/>
  <c r="E418" i="3"/>
  <c r="A419" i="3" l="1"/>
  <c r="F419" i="3" s="1"/>
  <c r="D419" i="3" l="1"/>
  <c r="B420" i="3" l="1"/>
  <c r="A420" i="3" s="1"/>
  <c r="E419" i="3"/>
  <c r="C420" i="3" l="1"/>
  <c r="F420" i="3"/>
  <c r="D420" i="3" l="1"/>
  <c r="B421" i="3" l="1"/>
  <c r="C421" i="3" s="1"/>
  <c r="E420" i="3"/>
  <c r="A421" i="3" l="1"/>
  <c r="F421" i="3" s="1"/>
  <c r="D421" i="3" l="1"/>
  <c r="B422" i="3" l="1"/>
  <c r="C422" i="3" s="1"/>
  <c r="E421" i="3"/>
  <c r="A422" i="3" l="1"/>
  <c r="F422" i="3" s="1"/>
  <c r="D422" i="3" l="1"/>
  <c r="B423" i="3" l="1"/>
  <c r="C423" i="3" s="1"/>
  <c r="E422" i="3"/>
  <c r="A423" i="3" l="1"/>
  <c r="F423" i="3" s="1"/>
  <c r="D423" i="3" l="1"/>
  <c r="B424" i="3" l="1"/>
  <c r="A424" i="3" s="1"/>
  <c r="E423" i="3"/>
  <c r="C424" i="3" l="1"/>
  <c r="F424" i="3"/>
  <c r="D424" i="3" l="1"/>
  <c r="B425" i="3" l="1"/>
  <c r="C425" i="3" s="1"/>
  <c r="E424" i="3"/>
  <c r="A425" i="3" l="1"/>
  <c r="F425" i="3" s="1"/>
  <c r="D425" i="3" l="1"/>
  <c r="B426" i="3" l="1"/>
  <c r="A426" i="3" s="1"/>
  <c r="E425" i="3"/>
  <c r="C426" i="3" l="1"/>
  <c r="F426" i="3"/>
  <c r="D426" i="3" l="1"/>
  <c r="B427" i="3" l="1"/>
  <c r="C427" i="3" s="1"/>
  <c r="E426" i="3"/>
  <c r="A427" i="3" l="1"/>
  <c r="F427" i="3" s="1"/>
  <c r="D427" i="3" l="1"/>
  <c r="B428" i="3" l="1"/>
  <c r="A428" i="3" s="1"/>
  <c r="E427" i="3"/>
  <c r="C428" i="3" l="1"/>
  <c r="F428" i="3"/>
  <c r="D428" i="3" l="1"/>
  <c r="B429" i="3" l="1"/>
  <c r="A429" i="3" s="1"/>
  <c r="E428" i="3"/>
  <c r="C429" i="3" l="1"/>
  <c r="F429" i="3"/>
  <c r="D429" i="3" l="1"/>
  <c r="B430" i="3" l="1"/>
  <c r="C430" i="3" s="1"/>
  <c r="E429" i="3"/>
  <c r="A430" i="3" l="1"/>
  <c r="F430" i="3" s="1"/>
  <c r="D430" i="3" l="1"/>
  <c r="B431" i="3" l="1"/>
  <c r="A431" i="3" s="1"/>
  <c r="E430" i="3"/>
  <c r="C431" i="3" l="1"/>
  <c r="F431" i="3"/>
  <c r="D431" i="3" l="1"/>
  <c r="B432" i="3" l="1"/>
  <c r="C432" i="3" s="1"/>
  <c r="E431" i="3"/>
  <c r="A432" i="3" l="1"/>
  <c r="F432" i="3" s="1"/>
  <c r="D432" i="3" l="1"/>
  <c r="B433" i="3" l="1"/>
  <c r="C433" i="3" s="1"/>
  <c r="E432" i="3"/>
  <c r="A433" i="3" l="1"/>
  <c r="F433" i="3" s="1"/>
  <c r="D433" i="3" l="1"/>
  <c r="B434" i="3" l="1"/>
  <c r="A434" i="3" s="1"/>
  <c r="E433" i="3"/>
  <c r="C434" i="3" l="1"/>
  <c r="F434" i="3"/>
  <c r="D434" i="3" l="1"/>
  <c r="B435" i="3" l="1"/>
  <c r="C435" i="3" s="1"/>
  <c r="E434" i="3"/>
  <c r="A435" i="3" l="1"/>
  <c r="F435" i="3" s="1"/>
  <c r="D435" i="3" l="1"/>
  <c r="B436" i="3" l="1"/>
  <c r="C436" i="3" s="1"/>
  <c r="E435" i="3"/>
  <c r="A436" i="3" l="1"/>
  <c r="F436" i="3" s="1"/>
  <c r="D436" i="3" l="1"/>
  <c r="B437" i="3" l="1"/>
  <c r="A437" i="3" s="1"/>
  <c r="E436" i="3"/>
  <c r="C437" i="3" l="1"/>
  <c r="F437" i="3"/>
  <c r="D437" i="3" l="1"/>
  <c r="B438" i="3" l="1"/>
  <c r="A438" i="3" s="1"/>
  <c r="E437" i="3"/>
  <c r="C438" i="3" l="1"/>
  <c r="F438" i="3"/>
  <c r="D438" i="3" l="1"/>
  <c r="B439" i="3" l="1"/>
  <c r="C439" i="3" s="1"/>
  <c r="E438" i="3"/>
  <c r="A439" i="3" l="1"/>
  <c r="F439" i="3" s="1"/>
  <c r="D439" i="3" l="1"/>
  <c r="B440" i="3" l="1"/>
  <c r="C440" i="3" s="1"/>
  <c r="E439" i="3"/>
  <c r="A440" i="3" l="1"/>
  <c r="F440" i="3" s="1"/>
  <c r="D440" i="3" l="1"/>
  <c r="B441" i="3" l="1"/>
  <c r="A441" i="3" s="1"/>
  <c r="E440" i="3"/>
  <c r="C441" i="3" l="1"/>
  <c r="F441" i="3"/>
  <c r="D441" i="3" l="1"/>
  <c r="B442" i="3" l="1"/>
  <c r="A442" i="3" s="1"/>
  <c r="E441" i="3"/>
  <c r="C442" i="3" l="1"/>
  <c r="F442" i="3"/>
  <c r="D442" i="3" l="1"/>
  <c r="B443" i="3" l="1"/>
  <c r="A443" i="3" s="1"/>
  <c r="E442" i="3"/>
  <c r="C443" i="3" l="1"/>
  <c r="F443" i="3"/>
  <c r="D443" i="3" l="1"/>
  <c r="B444" i="3" l="1"/>
  <c r="A444" i="3" s="1"/>
  <c r="E443" i="3"/>
  <c r="C444" i="3" l="1"/>
  <c r="F444" i="3"/>
  <c r="D444" i="3" l="1"/>
  <c r="B445" i="3" l="1"/>
  <c r="C445" i="3" s="1"/>
  <c r="E444" i="3"/>
  <c r="A445" i="3" l="1"/>
  <c r="F445" i="3" s="1"/>
  <c r="D445" i="3" l="1"/>
  <c r="B446" i="3" l="1"/>
  <c r="A446" i="3" s="1"/>
  <c r="E445" i="3"/>
  <c r="C446" i="3" l="1"/>
  <c r="F446" i="3"/>
  <c r="D446" i="3" l="1"/>
  <c r="B447" i="3" l="1"/>
  <c r="A447" i="3" s="1"/>
  <c r="E446" i="3"/>
  <c r="C447" i="3" l="1"/>
  <c r="F447" i="3"/>
  <c r="D447" i="3" l="1"/>
  <c r="B448" i="3" l="1"/>
  <c r="A448" i="3" s="1"/>
  <c r="E447" i="3"/>
  <c r="C448" i="3" l="1"/>
  <c r="F448" i="3"/>
  <c r="D448" i="3" l="1"/>
  <c r="B449" i="3" l="1"/>
  <c r="A449" i="3" s="1"/>
  <c r="E448" i="3"/>
  <c r="C449" i="3" l="1"/>
  <c r="F449" i="3"/>
  <c r="D449" i="3" l="1"/>
  <c r="B450" i="3" l="1"/>
  <c r="A450" i="3" s="1"/>
  <c r="E449" i="3"/>
  <c r="C450" i="3" l="1"/>
  <c r="F450" i="3"/>
  <c r="D450" i="3" l="1"/>
  <c r="B451" i="3" l="1"/>
  <c r="C451" i="3" s="1"/>
  <c r="E450" i="3"/>
  <c r="A451" i="3" l="1"/>
  <c r="F451" i="3" s="1"/>
  <c r="D451" i="3" l="1"/>
  <c r="B452" i="3" l="1"/>
  <c r="C452" i="3" s="1"/>
  <c r="E451" i="3"/>
  <c r="A452" i="3" l="1"/>
  <c r="F452" i="3" s="1"/>
  <c r="D452" i="3" l="1"/>
  <c r="B453" i="3" l="1"/>
  <c r="C453" i="3" s="1"/>
  <c r="E452" i="3"/>
  <c r="A453" i="3" l="1"/>
  <c r="F453" i="3" s="1"/>
  <c r="D453" i="3" l="1"/>
  <c r="B454" i="3" l="1"/>
  <c r="C454" i="3" s="1"/>
  <c r="E453" i="3"/>
  <c r="A454" i="3" l="1"/>
  <c r="F454" i="3" s="1"/>
  <c r="D454" i="3" l="1"/>
  <c r="B455" i="3" l="1"/>
  <c r="C455" i="3" s="1"/>
  <c r="E454" i="3"/>
  <c r="A455" i="3" l="1"/>
  <c r="F455" i="3" s="1"/>
  <c r="D455" i="3" l="1"/>
  <c r="B456" i="3" l="1"/>
  <c r="A456" i="3" s="1"/>
  <c r="E455" i="3"/>
  <c r="C456" i="3" l="1"/>
  <c r="F456" i="3"/>
  <c r="D456" i="3" l="1"/>
  <c r="B457" i="3" l="1"/>
  <c r="C457" i="3" s="1"/>
  <c r="E456" i="3"/>
  <c r="A457" i="3" l="1"/>
  <c r="F457" i="3" s="1"/>
  <c r="D457" i="3" l="1"/>
  <c r="B458" i="3" l="1"/>
  <c r="C458" i="3" s="1"/>
  <c r="E457" i="3"/>
  <c r="A458" i="3" l="1"/>
  <c r="F458" i="3" s="1"/>
  <c r="D458" i="3" l="1"/>
  <c r="B459" i="3" l="1"/>
  <c r="C459" i="3" s="1"/>
  <c r="E458" i="3"/>
  <c r="A459" i="3" l="1"/>
  <c r="F459" i="3" s="1"/>
  <c r="D459" i="3" l="1"/>
  <c r="B460" i="3" l="1"/>
  <c r="C460" i="3" s="1"/>
  <c r="E459" i="3"/>
  <c r="A460" i="3" l="1"/>
  <c r="F460" i="3" s="1"/>
  <c r="D460" i="3" l="1"/>
  <c r="B461" i="3" l="1"/>
  <c r="C461" i="3" s="1"/>
  <c r="E460" i="3"/>
  <c r="A461" i="3" l="1"/>
  <c r="F461" i="3" s="1"/>
  <c r="D461" i="3" l="1"/>
  <c r="B462" i="3" l="1"/>
  <c r="A462" i="3" s="1"/>
  <c r="E461" i="3"/>
  <c r="C462" i="3" l="1"/>
  <c r="F462" i="3"/>
  <c r="D462" i="3" l="1"/>
  <c r="B463" i="3" l="1"/>
  <c r="A463" i="3" s="1"/>
  <c r="E462" i="3"/>
  <c r="C463" i="3" l="1"/>
  <c r="F463" i="3"/>
  <c r="D463" i="3" l="1"/>
  <c r="B464" i="3" l="1"/>
  <c r="A464" i="3" s="1"/>
  <c r="E463" i="3"/>
  <c r="C464" i="3" l="1"/>
  <c r="F464" i="3"/>
  <c r="D464" i="3" l="1"/>
  <c r="B465" i="3" l="1"/>
  <c r="C465" i="3" s="1"/>
  <c r="E464" i="3"/>
  <c r="A465" i="3" l="1"/>
  <c r="F465" i="3" s="1"/>
  <c r="D465" i="3" l="1"/>
  <c r="B466" i="3" l="1"/>
  <c r="A466" i="3" s="1"/>
  <c r="E465" i="3"/>
  <c r="C466" i="3" l="1"/>
  <c r="F466" i="3"/>
  <c r="D466" i="3" l="1"/>
  <c r="B467" i="3" l="1"/>
  <c r="A467" i="3" s="1"/>
  <c r="E466" i="3"/>
  <c r="C467" i="3" l="1"/>
  <c r="F467" i="3"/>
  <c r="D467" i="3" l="1"/>
  <c r="B468" i="3" l="1"/>
  <c r="C468" i="3" s="1"/>
  <c r="E467" i="3"/>
  <c r="A468" i="3" l="1"/>
  <c r="F468" i="3" s="1"/>
  <c r="D468" i="3" l="1"/>
  <c r="B469" i="3" l="1"/>
  <c r="C469" i="3" s="1"/>
  <c r="E468" i="3"/>
  <c r="A469" i="3" l="1"/>
  <c r="F469" i="3" s="1"/>
  <c r="D469" i="3" l="1"/>
  <c r="B470" i="3" l="1"/>
  <c r="C470" i="3" s="1"/>
  <c r="E469" i="3"/>
  <c r="A470" i="3" l="1"/>
  <c r="F470" i="3" s="1"/>
  <c r="D470" i="3" l="1"/>
  <c r="B471" i="3" l="1"/>
  <c r="A471" i="3" s="1"/>
  <c r="E470" i="3"/>
  <c r="C471" i="3" l="1"/>
  <c r="F471" i="3"/>
  <c r="D471" i="3" l="1"/>
  <c r="B472" i="3" l="1"/>
  <c r="C472" i="3" s="1"/>
  <c r="E471" i="3"/>
  <c r="A472" i="3" l="1"/>
  <c r="F472" i="3" s="1"/>
  <c r="D472" i="3" l="1"/>
  <c r="B473" i="3" l="1"/>
  <c r="A473" i="3" s="1"/>
  <c r="E472" i="3"/>
  <c r="C473" i="3" l="1"/>
  <c r="F473" i="3"/>
  <c r="D473" i="3" l="1"/>
  <c r="B474" i="3" l="1"/>
  <c r="C474" i="3" s="1"/>
  <c r="E473" i="3"/>
  <c r="A474" i="3" l="1"/>
  <c r="F474" i="3" s="1"/>
  <c r="D474" i="3" l="1"/>
  <c r="B475" i="3" l="1"/>
  <c r="C475" i="3" s="1"/>
  <c r="E474" i="3"/>
  <c r="A475" i="3" l="1"/>
  <c r="F475" i="3" s="1"/>
  <c r="D475" i="3" l="1"/>
  <c r="B476" i="3" l="1"/>
  <c r="A476" i="3" s="1"/>
  <c r="E475" i="3"/>
  <c r="C476" i="3" l="1"/>
  <c r="F476" i="3"/>
  <c r="D476" i="3" l="1"/>
  <c r="B477" i="3" l="1"/>
  <c r="C477" i="3" s="1"/>
  <c r="E476" i="3"/>
  <c r="A477" i="3" l="1"/>
  <c r="F477" i="3" s="1"/>
  <c r="D477" i="3" l="1"/>
  <c r="B478" i="3" l="1"/>
  <c r="A478" i="3" s="1"/>
  <c r="E477" i="3"/>
  <c r="C478" i="3" l="1"/>
  <c r="F478" i="3"/>
  <c r="D478" i="3" l="1"/>
  <c r="B479" i="3" l="1"/>
  <c r="C479" i="3" s="1"/>
  <c r="E478" i="3"/>
  <c r="A479" i="3" l="1"/>
  <c r="F479" i="3" s="1"/>
  <c r="D479" i="3" l="1"/>
  <c r="B480" i="3" l="1"/>
  <c r="A480" i="3" s="1"/>
  <c r="E479" i="3"/>
  <c r="C480" i="3" l="1"/>
  <c r="F480" i="3"/>
  <c r="D480" i="3" l="1"/>
  <c r="B481" i="3" l="1"/>
  <c r="C481" i="3" s="1"/>
  <c r="E480" i="3"/>
  <c r="A481" i="3" l="1"/>
  <c r="F481" i="3" s="1"/>
  <c r="D481" i="3" l="1"/>
  <c r="B482" i="3" l="1"/>
  <c r="A482" i="3" s="1"/>
  <c r="E481" i="3"/>
  <c r="C482" i="3" l="1"/>
  <c r="F482" i="3"/>
  <c r="D482" i="3" l="1"/>
  <c r="B483" i="3" l="1"/>
  <c r="C483" i="3" s="1"/>
  <c r="E482" i="3"/>
  <c r="A483" i="3" l="1"/>
  <c r="F483" i="3" s="1"/>
  <c r="D483" i="3" l="1"/>
  <c r="B484" i="3" l="1"/>
  <c r="A484" i="3" s="1"/>
  <c r="E483" i="3"/>
  <c r="C484" i="3" l="1"/>
  <c r="F484" i="3"/>
  <c r="D484" i="3" l="1"/>
  <c r="B485" i="3" l="1"/>
  <c r="C485" i="3" s="1"/>
  <c r="E484" i="3"/>
  <c r="A485" i="3" l="1"/>
  <c r="F485" i="3" s="1"/>
  <c r="D485" i="3" l="1"/>
  <c r="B486" i="3" l="1"/>
  <c r="C486" i="3" s="1"/>
  <c r="E485" i="3"/>
  <c r="A486" i="3" l="1"/>
  <c r="F486" i="3" s="1"/>
  <c r="D486" i="3" l="1"/>
  <c r="B487" i="3" l="1"/>
  <c r="A487" i="3" s="1"/>
  <c r="E486" i="3"/>
  <c r="C487" i="3" l="1"/>
  <c r="F487" i="3"/>
  <c r="D487" i="3" l="1"/>
  <c r="B488" i="3" l="1"/>
  <c r="A488" i="3" s="1"/>
  <c r="E487" i="3"/>
  <c r="C488" i="3" l="1"/>
  <c r="F488" i="3"/>
  <c r="D488" i="3" l="1"/>
  <c r="B489" i="3" l="1"/>
  <c r="A489" i="3" s="1"/>
  <c r="E488" i="3"/>
  <c r="C489" i="3" l="1"/>
  <c r="F489" i="3"/>
  <c r="D489" i="3" l="1"/>
  <c r="B490" i="3" l="1"/>
  <c r="C490" i="3" s="1"/>
  <c r="E489" i="3"/>
  <c r="A490" i="3" l="1"/>
  <c r="F490" i="3" s="1"/>
  <c r="D490" i="3" l="1"/>
  <c r="B491" i="3" l="1"/>
  <c r="C491" i="3" s="1"/>
  <c r="E490" i="3"/>
  <c r="A491" i="3" l="1"/>
  <c r="F491" i="3" s="1"/>
  <c r="D491" i="3" l="1"/>
  <c r="B492" i="3" l="1"/>
  <c r="C492" i="3" s="1"/>
  <c r="E491" i="3"/>
  <c r="A492" i="3" l="1"/>
  <c r="F492" i="3" s="1"/>
  <c r="D492" i="3" l="1"/>
  <c r="B493" i="3" l="1"/>
  <c r="A493" i="3" s="1"/>
  <c r="E492" i="3"/>
  <c r="C493" i="3" l="1"/>
  <c r="F493" i="3"/>
  <c r="D493" i="3" l="1"/>
  <c r="B494" i="3" l="1"/>
  <c r="A494" i="3" s="1"/>
  <c r="E493" i="3"/>
  <c r="C494" i="3" l="1"/>
  <c r="F494" i="3"/>
  <c r="D494" i="3" l="1"/>
  <c r="B495" i="3" l="1"/>
  <c r="C495" i="3" s="1"/>
  <c r="E494" i="3"/>
  <c r="A495" i="3" l="1"/>
  <c r="F495" i="3" s="1"/>
  <c r="D495" i="3" l="1"/>
  <c r="B496" i="3" l="1"/>
  <c r="A496" i="3" s="1"/>
  <c r="E495" i="3"/>
  <c r="C496" i="3" l="1"/>
  <c r="F496" i="3"/>
  <c r="D496" i="3" l="1"/>
  <c r="B497" i="3" l="1"/>
  <c r="A497" i="3" s="1"/>
  <c r="E496" i="3"/>
  <c r="C497" i="3" l="1"/>
  <c r="F497" i="3"/>
  <c r="D497" i="3" l="1"/>
  <c r="B498" i="3" l="1"/>
  <c r="A498" i="3" s="1"/>
  <c r="E497" i="3"/>
  <c r="C498" i="3" l="1"/>
  <c r="F498" i="3"/>
  <c r="D498" i="3" l="1"/>
  <c r="B499" i="3" l="1"/>
  <c r="C499" i="3" s="1"/>
  <c r="E498" i="3"/>
  <c r="A499" i="3" l="1"/>
  <c r="F499" i="3" s="1"/>
  <c r="D499" i="3" l="1"/>
  <c r="B500" i="3" l="1"/>
  <c r="A500" i="3" s="1"/>
  <c r="E499" i="3"/>
  <c r="C500" i="3" l="1"/>
  <c r="F500" i="3"/>
  <c r="D500" i="3" l="1"/>
  <c r="B501" i="3" l="1"/>
  <c r="A501" i="3" s="1"/>
  <c r="E500" i="3"/>
  <c r="C501" i="3" l="1"/>
  <c r="F501" i="3"/>
  <c r="D501" i="3" l="1"/>
  <c r="B502" i="3" l="1"/>
  <c r="C502" i="3" s="1"/>
  <c r="E501" i="3"/>
  <c r="A502" i="3" l="1"/>
  <c r="F502" i="3" s="1"/>
  <c r="D502" i="3" l="1"/>
  <c r="B503" i="3" l="1"/>
  <c r="C503" i="3" s="1"/>
  <c r="E502" i="3"/>
  <c r="A503" i="3" l="1"/>
  <c r="F503" i="3" s="1"/>
  <c r="D503" i="3" l="1"/>
  <c r="B504" i="3" l="1"/>
  <c r="C504" i="3" s="1"/>
  <c r="E503" i="3"/>
  <c r="A504" i="3" l="1"/>
  <c r="F504" i="3" s="1"/>
  <c r="D504" i="3" l="1"/>
  <c r="B505" i="3" l="1"/>
  <c r="C505" i="3" s="1"/>
  <c r="E504" i="3"/>
  <c r="A505" i="3" l="1"/>
  <c r="F505" i="3" s="1"/>
  <c r="D505" i="3" l="1"/>
  <c r="B506" i="3" l="1"/>
  <c r="A506" i="3" s="1"/>
  <c r="E505" i="3"/>
  <c r="C506" i="3" l="1"/>
  <c r="F506" i="3"/>
  <c r="D506" i="3" l="1"/>
  <c r="B507" i="3" l="1"/>
  <c r="A507" i="3" s="1"/>
  <c r="E506" i="3"/>
  <c r="C507" i="3" l="1"/>
  <c r="F507" i="3"/>
  <c r="D507" i="3" l="1"/>
  <c r="B508" i="3" l="1"/>
  <c r="A508" i="3" s="1"/>
  <c r="E507" i="3"/>
  <c r="C508" i="3" l="1"/>
  <c r="F508" i="3"/>
  <c r="D508" i="3" l="1"/>
  <c r="B509" i="3" l="1"/>
  <c r="A509" i="3" s="1"/>
  <c r="E508" i="3"/>
  <c r="C509" i="3" l="1"/>
  <c r="F509" i="3"/>
  <c r="D509" i="3" l="1"/>
  <c r="B510" i="3" l="1"/>
  <c r="A510" i="3" s="1"/>
  <c r="E509" i="3"/>
  <c r="C510" i="3" l="1"/>
  <c r="F510" i="3"/>
  <c r="D510" i="3" l="1"/>
  <c r="B511" i="3" l="1"/>
  <c r="A511" i="3" s="1"/>
  <c r="E510" i="3"/>
  <c r="C511" i="3" l="1"/>
  <c r="F511" i="3"/>
  <c r="D511" i="3" l="1"/>
  <c r="B512" i="3" l="1"/>
  <c r="C512" i="3" s="1"/>
  <c r="E511" i="3"/>
  <c r="A512" i="3" l="1"/>
  <c r="F512" i="3" s="1"/>
  <c r="D512" i="3" l="1"/>
  <c r="B513" i="3" l="1"/>
  <c r="A513" i="3" s="1"/>
  <c r="E512" i="3"/>
  <c r="C513" i="3" l="1"/>
  <c r="F513" i="3"/>
  <c r="D513" i="3" l="1"/>
  <c r="B514" i="3" l="1"/>
  <c r="A514" i="3" s="1"/>
  <c r="E513" i="3"/>
  <c r="C514" i="3" l="1"/>
  <c r="F514" i="3"/>
  <c r="D514" i="3" l="1"/>
  <c r="B515" i="3" l="1"/>
  <c r="A515" i="3" s="1"/>
  <c r="E514" i="3"/>
  <c r="C515" i="3" l="1"/>
  <c r="F515" i="3"/>
  <c r="D515" i="3" l="1"/>
  <c r="B516" i="3" l="1"/>
  <c r="C516" i="3" s="1"/>
  <c r="E515" i="3"/>
  <c r="A516" i="3" l="1"/>
  <c r="F516" i="3" s="1"/>
  <c r="D516" i="3" l="1"/>
  <c r="B517" i="3" l="1"/>
  <c r="C517" i="3" s="1"/>
  <c r="E516" i="3"/>
  <c r="A517" i="3" l="1"/>
  <c r="F517" i="3" s="1"/>
  <c r="D517" i="3" l="1"/>
  <c r="B518" i="3" l="1"/>
  <c r="C518" i="3" s="1"/>
  <c r="E517" i="3"/>
  <c r="A518" i="3" l="1"/>
  <c r="F518" i="3" s="1"/>
  <c r="D518" i="3" l="1"/>
  <c r="B519" i="3" l="1"/>
  <c r="C519" i="3" s="1"/>
  <c r="E518" i="3"/>
  <c r="A519" i="3" l="1"/>
  <c r="F519" i="3" s="1"/>
  <c r="D519" i="3" l="1"/>
  <c r="B520" i="3" l="1"/>
  <c r="C520" i="3" s="1"/>
  <c r="E519" i="3"/>
  <c r="A520" i="3" l="1"/>
  <c r="F520" i="3" s="1"/>
  <c r="D520" i="3" l="1"/>
  <c r="B521" i="3" l="1"/>
  <c r="C521" i="3" s="1"/>
  <c r="E520" i="3"/>
  <c r="A521" i="3" l="1"/>
  <c r="F521" i="3" s="1"/>
  <c r="D521" i="3" l="1"/>
  <c r="B522" i="3" s="1"/>
  <c r="E521" i="3" l="1"/>
  <c r="C522" i="3"/>
  <c r="A522" i="3"/>
  <c r="F522" i="3" l="1"/>
  <c r="D522" i="3" l="1"/>
  <c r="B523" i="3" l="1"/>
  <c r="C523" i="3" s="1"/>
  <c r="E522" i="3"/>
  <c r="A523" i="3" l="1"/>
  <c r="F523" i="3" s="1"/>
  <c r="D523" i="3" l="1"/>
  <c r="B524" i="3" l="1"/>
  <c r="A524" i="3" s="1"/>
  <c r="E523" i="3"/>
  <c r="C524" i="3" l="1"/>
  <c r="F524" i="3"/>
  <c r="D524" i="3" l="1"/>
  <c r="B525" i="3" l="1"/>
  <c r="C525" i="3" s="1"/>
  <c r="E524" i="3"/>
  <c r="A525" i="3" l="1"/>
  <c r="F525" i="3" s="1"/>
  <c r="D525" i="3" l="1"/>
  <c r="B526" i="3" l="1"/>
  <c r="C526" i="3" s="1"/>
  <c r="E525" i="3"/>
  <c r="A526" i="3" l="1"/>
  <c r="F526" i="3" s="1"/>
  <c r="D526" i="3" l="1"/>
  <c r="B527" i="3" l="1"/>
  <c r="C527" i="3" s="1"/>
  <c r="E526" i="3"/>
  <c r="A527" i="3" l="1"/>
  <c r="F527" i="3" s="1"/>
  <c r="D527" i="3" l="1"/>
  <c r="B528" i="3" l="1"/>
  <c r="C528" i="3" s="1"/>
  <c r="E527" i="3"/>
  <c r="A528" i="3" l="1"/>
  <c r="F528" i="3" s="1"/>
  <c r="D528" i="3" l="1"/>
  <c r="B529" i="3" l="1"/>
  <c r="A529" i="3" s="1"/>
  <c r="E528" i="3"/>
  <c r="C529" i="3" l="1"/>
  <c r="F529" i="3"/>
  <c r="D529" i="3" l="1"/>
  <c r="B530" i="3" l="1"/>
  <c r="A530" i="3" s="1"/>
  <c r="E529" i="3"/>
  <c r="C530" i="3" l="1"/>
  <c r="F530" i="3"/>
  <c r="D530" i="3" l="1"/>
  <c r="B531" i="3" l="1"/>
  <c r="C531" i="3" s="1"/>
  <c r="E530" i="3"/>
  <c r="A531" i="3" l="1"/>
  <c r="F531" i="3" s="1"/>
  <c r="D531" i="3" l="1"/>
  <c r="B532" i="3" l="1"/>
  <c r="A532" i="3" s="1"/>
  <c r="E531" i="3"/>
  <c r="C532" i="3" l="1"/>
  <c r="F532" i="3"/>
  <c r="D532" i="3" l="1"/>
  <c r="B533" i="3" l="1"/>
  <c r="C533" i="3" s="1"/>
  <c r="E532" i="3"/>
  <c r="A533" i="3" l="1"/>
  <c r="F533" i="3" s="1"/>
  <c r="D533" i="3" l="1"/>
  <c r="B534" i="3" l="1"/>
  <c r="C534" i="3" s="1"/>
  <c r="E533" i="3"/>
  <c r="A534" i="3" l="1"/>
  <c r="F534" i="3" s="1"/>
  <c r="D534" i="3" l="1"/>
  <c r="B535" i="3" l="1"/>
  <c r="A535" i="3" s="1"/>
  <c r="E534" i="3"/>
  <c r="C535" i="3" l="1"/>
  <c r="F535" i="3"/>
  <c r="D535" i="3" l="1"/>
  <c r="B536" i="3" l="1"/>
  <c r="A536" i="3" s="1"/>
  <c r="E535" i="3"/>
  <c r="C536" i="3" l="1"/>
  <c r="F536" i="3"/>
  <c r="D536" i="3" l="1"/>
  <c r="B537" i="3" l="1"/>
  <c r="C537" i="3" s="1"/>
  <c r="E536" i="3"/>
  <c r="A537" i="3" l="1"/>
  <c r="F537" i="3" s="1"/>
  <c r="D537" i="3" l="1"/>
  <c r="B538" i="3" l="1"/>
  <c r="C538" i="3" s="1"/>
  <c r="E537" i="3"/>
  <c r="A538" i="3" l="1"/>
  <c r="F538" i="3" s="1"/>
  <c r="D538" i="3" l="1"/>
  <c r="B539" i="3" l="1"/>
  <c r="A539" i="3" s="1"/>
  <c r="E538" i="3"/>
  <c r="C539" i="3" l="1"/>
  <c r="F539" i="3"/>
  <c r="D539" i="3" l="1"/>
  <c r="B540" i="3" l="1"/>
  <c r="C540" i="3" s="1"/>
  <c r="E539" i="3"/>
  <c r="A540" i="3" l="1"/>
  <c r="F540" i="3" s="1"/>
  <c r="D540" i="3" l="1"/>
  <c r="B541" i="3" l="1"/>
  <c r="C541" i="3" s="1"/>
  <c r="E540" i="3"/>
  <c r="A541" i="3" l="1"/>
  <c r="F541" i="3" s="1"/>
  <c r="D541" i="3" l="1"/>
  <c r="B542" i="3" l="1"/>
  <c r="A542" i="3" s="1"/>
  <c r="E541" i="3"/>
  <c r="C542" i="3" l="1"/>
  <c r="F542" i="3"/>
  <c r="D542" i="3" l="1"/>
  <c r="B543" i="3" l="1"/>
  <c r="C543" i="3" s="1"/>
  <c r="E542" i="3"/>
  <c r="A543" i="3" l="1"/>
  <c r="F543" i="3" s="1"/>
  <c r="D543" i="3" l="1"/>
  <c r="B544" i="3" l="1"/>
  <c r="C544" i="3" s="1"/>
  <c r="E543" i="3"/>
  <c r="A544" i="3" l="1"/>
  <c r="F544" i="3" s="1"/>
  <c r="D544" i="3" l="1"/>
  <c r="B545" i="3" l="1"/>
  <c r="A545" i="3" s="1"/>
  <c r="E544" i="3"/>
  <c r="C545" i="3" l="1"/>
  <c r="F545" i="3"/>
  <c r="D545" i="3" l="1"/>
  <c r="B546" i="3" l="1"/>
  <c r="C546" i="3" s="1"/>
  <c r="E545" i="3"/>
  <c r="A546" i="3" l="1"/>
  <c r="F546" i="3" s="1"/>
  <c r="D546" i="3" l="1"/>
  <c r="B547" i="3" l="1"/>
  <c r="C547" i="3" s="1"/>
  <c r="E546" i="3"/>
  <c r="A547" i="3" l="1"/>
  <c r="F547" i="3" s="1"/>
  <c r="D547" i="3" l="1"/>
  <c r="B548" i="3" l="1"/>
  <c r="A548" i="3" s="1"/>
  <c r="E547" i="3"/>
  <c r="C548" i="3" l="1"/>
  <c r="F548" i="3"/>
  <c r="D548" i="3" l="1"/>
  <c r="B549" i="3" l="1"/>
  <c r="C549" i="3" s="1"/>
  <c r="E548" i="3"/>
  <c r="A549" i="3" l="1"/>
  <c r="F549" i="3" s="1"/>
  <c r="D549" i="3" l="1"/>
  <c r="B550" i="3" l="1"/>
  <c r="C550" i="3" s="1"/>
  <c r="E549" i="3"/>
  <c r="A550" i="3" l="1"/>
  <c r="F550" i="3" s="1"/>
  <c r="D550" i="3" l="1"/>
  <c r="B551" i="3" l="1"/>
  <c r="C551" i="3" s="1"/>
  <c r="E550" i="3"/>
  <c r="A551" i="3" l="1"/>
  <c r="F551" i="3" s="1"/>
  <c r="D551" i="3" l="1"/>
  <c r="B552" i="3" l="1"/>
  <c r="A552" i="3" s="1"/>
  <c r="E551" i="3"/>
  <c r="C552" i="3" l="1"/>
  <c r="F552" i="3"/>
  <c r="D552" i="3" l="1"/>
  <c r="B553" i="3" l="1"/>
  <c r="C553" i="3" s="1"/>
  <c r="E552" i="3"/>
  <c r="A553" i="3" l="1"/>
  <c r="F553" i="3" s="1"/>
  <c r="D553" i="3" l="1"/>
  <c r="B554" i="3" l="1"/>
  <c r="C554" i="3" s="1"/>
  <c r="E553" i="3"/>
  <c r="A554" i="3" l="1"/>
  <c r="F554" i="3" s="1"/>
  <c r="D554" i="3" l="1"/>
  <c r="B555" i="3" l="1"/>
  <c r="C555" i="3" s="1"/>
  <c r="E554" i="3"/>
  <c r="A555" i="3" l="1"/>
  <c r="F555" i="3" s="1"/>
  <c r="D555" i="3" l="1"/>
  <c r="B556" i="3" l="1"/>
  <c r="A556" i="3" s="1"/>
  <c r="E555" i="3"/>
  <c r="C556" i="3" l="1"/>
  <c r="F556" i="3"/>
  <c r="D556" i="3" l="1"/>
  <c r="B557" i="3" l="1"/>
  <c r="C557" i="3" s="1"/>
  <c r="E556" i="3"/>
  <c r="A557" i="3" l="1"/>
  <c r="F557" i="3" s="1"/>
  <c r="D557" i="3" l="1"/>
  <c r="B558" i="3" l="1"/>
  <c r="C558" i="3" s="1"/>
  <c r="E557" i="3"/>
  <c r="A558" i="3" l="1"/>
  <c r="F558" i="3" s="1"/>
  <c r="D558" i="3" l="1"/>
  <c r="B559" i="3" l="1"/>
  <c r="C559" i="3" s="1"/>
  <c r="E558" i="3"/>
  <c r="A559" i="3" l="1"/>
  <c r="F559" i="3" s="1"/>
  <c r="D559" i="3" l="1"/>
  <c r="B560" i="3" l="1"/>
  <c r="A560" i="3" s="1"/>
  <c r="E559" i="3"/>
  <c r="C560" i="3" l="1"/>
  <c r="F560" i="3"/>
  <c r="D560" i="3" l="1"/>
  <c r="B561" i="3" l="1"/>
  <c r="C561" i="3" s="1"/>
  <c r="E560" i="3"/>
  <c r="A561" i="3" l="1"/>
  <c r="F561" i="3" s="1"/>
  <c r="D561" i="3" l="1"/>
  <c r="B562" i="3" l="1"/>
  <c r="A562" i="3" s="1"/>
  <c r="E561" i="3"/>
  <c r="C562" i="3" l="1"/>
  <c r="F562" i="3"/>
  <c r="D562" i="3" l="1"/>
  <c r="B563" i="3" l="1"/>
  <c r="C563" i="3" s="1"/>
  <c r="E562" i="3"/>
  <c r="A563" i="3" l="1"/>
  <c r="F563" i="3" s="1"/>
  <c r="D563" i="3" l="1"/>
  <c r="B564" i="3" l="1"/>
  <c r="C564" i="3" s="1"/>
  <c r="E563" i="3"/>
  <c r="A564" i="3" l="1"/>
  <c r="F564" i="3" s="1"/>
  <c r="D564" i="3" l="1"/>
  <c r="B565" i="3" l="1"/>
  <c r="A565" i="3" s="1"/>
  <c r="E564" i="3"/>
  <c r="C565" i="3" l="1"/>
  <c r="F565" i="3"/>
  <c r="D565" i="3" l="1"/>
  <c r="B566" i="3" l="1"/>
  <c r="C566" i="3" s="1"/>
  <c r="E565" i="3"/>
  <c r="A566" i="3" l="1"/>
  <c r="F566" i="3" s="1"/>
  <c r="D566" i="3" l="1"/>
  <c r="B567" i="3" l="1"/>
  <c r="C567" i="3" s="1"/>
  <c r="E566" i="3"/>
  <c r="A567" i="3" l="1"/>
  <c r="F567" i="3" s="1"/>
  <c r="D567" i="3" l="1"/>
  <c r="B568" i="3" l="1"/>
  <c r="A568" i="3" s="1"/>
  <c r="E567" i="3"/>
  <c r="C568" i="3" l="1"/>
  <c r="F568" i="3"/>
  <c r="D568" i="3" l="1"/>
  <c r="B569" i="3" l="1"/>
  <c r="A569" i="3" s="1"/>
  <c r="E568" i="3"/>
  <c r="C569" i="3" l="1"/>
  <c r="F569" i="3"/>
  <c r="D569" i="3" l="1"/>
  <c r="B570" i="3" l="1"/>
  <c r="A570" i="3" s="1"/>
  <c r="E569" i="3"/>
  <c r="C570" i="3" l="1"/>
  <c r="F570" i="3"/>
  <c r="D570" i="3" l="1"/>
  <c r="B571" i="3" l="1"/>
  <c r="C571" i="3" s="1"/>
  <c r="E570" i="3"/>
  <c r="A571" i="3" l="1"/>
  <c r="F571" i="3" s="1"/>
  <c r="D571" i="3" l="1"/>
  <c r="B572" i="3" l="1"/>
  <c r="A572" i="3" s="1"/>
  <c r="E571" i="3"/>
  <c r="C572" i="3" l="1"/>
  <c r="F572" i="3"/>
  <c r="D572" i="3" l="1"/>
  <c r="B573" i="3" l="1"/>
  <c r="C573" i="3" s="1"/>
  <c r="E572" i="3"/>
  <c r="A573" i="3" l="1"/>
  <c r="F573" i="3" s="1"/>
  <c r="D573" i="3" l="1"/>
  <c r="B574" i="3" l="1"/>
  <c r="C574" i="3" s="1"/>
  <c r="E573" i="3"/>
  <c r="A574" i="3" l="1"/>
  <c r="F574" i="3" s="1"/>
  <c r="D574" i="3" l="1"/>
  <c r="B575" i="3" s="1"/>
  <c r="E574" i="3" l="1"/>
  <c r="C575" i="3"/>
  <c r="A575" i="3"/>
  <c r="F575" i="3" l="1"/>
  <c r="D575" i="3" l="1"/>
  <c r="B576" i="3" l="1"/>
  <c r="A576" i="3" s="1"/>
  <c r="E575" i="3"/>
  <c r="C576" i="3" l="1"/>
  <c r="F576" i="3"/>
  <c r="D576" i="3" l="1"/>
  <c r="B577" i="3" l="1"/>
  <c r="A577" i="3" s="1"/>
  <c r="E576" i="3"/>
  <c r="C577" i="3" l="1"/>
  <c r="F577" i="3"/>
  <c r="D577" i="3" l="1"/>
  <c r="B578" i="3" l="1"/>
  <c r="C578" i="3" s="1"/>
  <c r="E577" i="3"/>
  <c r="A578" i="3" l="1"/>
  <c r="F578" i="3" s="1"/>
  <c r="D578" i="3" l="1"/>
  <c r="B579" i="3" l="1"/>
  <c r="C579" i="3" s="1"/>
  <c r="E578" i="3"/>
  <c r="A579" i="3" l="1"/>
  <c r="F579" i="3" s="1"/>
  <c r="D579" i="3" l="1"/>
  <c r="B580" i="3" l="1"/>
  <c r="A580" i="3" s="1"/>
  <c r="E579" i="3"/>
  <c r="C580" i="3" l="1"/>
  <c r="F580" i="3"/>
  <c r="D580" i="3" l="1"/>
  <c r="B581" i="3" l="1"/>
  <c r="C581" i="3" s="1"/>
  <c r="E580" i="3"/>
  <c r="A581" i="3" l="1"/>
  <c r="F581" i="3" s="1"/>
  <c r="D581" i="3" l="1"/>
  <c r="B582" i="3" l="1"/>
  <c r="C582" i="3" s="1"/>
  <c r="E581" i="3"/>
  <c r="A582" i="3" l="1"/>
  <c r="F582" i="3" s="1"/>
  <c r="D582" i="3" l="1"/>
  <c r="B583" i="3" l="1"/>
  <c r="C583" i="3" s="1"/>
  <c r="E582" i="3"/>
  <c r="A583" i="3" l="1"/>
  <c r="F583" i="3" s="1"/>
  <c r="D583" i="3" l="1"/>
  <c r="B584" i="3" l="1"/>
  <c r="A584" i="3" s="1"/>
  <c r="E583" i="3"/>
  <c r="C584" i="3" l="1"/>
  <c r="F584" i="3"/>
  <c r="D584" i="3" l="1"/>
  <c r="B585" i="3" l="1"/>
  <c r="A585" i="3" s="1"/>
  <c r="E584" i="3"/>
  <c r="C585" i="3" l="1"/>
  <c r="F585" i="3"/>
  <c r="D585" i="3" l="1"/>
  <c r="B586" i="3" l="1"/>
  <c r="C586" i="3" s="1"/>
  <c r="E585" i="3"/>
  <c r="A586" i="3" l="1"/>
  <c r="F586" i="3" s="1"/>
  <c r="D586" i="3" l="1"/>
  <c r="B587" i="3" l="1"/>
  <c r="C587" i="3" s="1"/>
  <c r="E586" i="3"/>
  <c r="A587" i="3" l="1"/>
  <c r="F587" i="3" s="1"/>
  <c r="D587" i="3" l="1"/>
  <c r="B588" i="3" l="1"/>
  <c r="A588" i="3" s="1"/>
  <c r="E587" i="3"/>
  <c r="C588" i="3" l="1"/>
  <c r="F588" i="3"/>
  <c r="D588" i="3" l="1"/>
  <c r="B589" i="3" l="1"/>
  <c r="A589" i="3" s="1"/>
  <c r="E588" i="3"/>
  <c r="C589" i="3" l="1"/>
  <c r="F589" i="3"/>
  <c r="D589" i="3" l="1"/>
  <c r="B590" i="3" l="1"/>
  <c r="C590" i="3" s="1"/>
  <c r="E589" i="3"/>
  <c r="A590" i="3" l="1"/>
  <c r="F590" i="3" s="1"/>
  <c r="D590" i="3" l="1"/>
  <c r="B591" i="3" l="1"/>
  <c r="A591" i="3" s="1"/>
  <c r="E590" i="3"/>
  <c r="C591" i="3" l="1"/>
  <c r="F591" i="3"/>
  <c r="D591" i="3" l="1"/>
  <c r="B592" i="3" l="1"/>
  <c r="C592" i="3" s="1"/>
  <c r="E591" i="3"/>
  <c r="A592" i="3" l="1"/>
  <c r="F592" i="3" s="1"/>
  <c r="D592" i="3" l="1"/>
  <c r="B593" i="3" l="1"/>
  <c r="C593" i="3" s="1"/>
  <c r="E592" i="3"/>
  <c r="A593" i="3" l="1"/>
  <c r="F593" i="3" s="1"/>
  <c r="D593" i="3" l="1"/>
  <c r="B594" i="3" s="1"/>
  <c r="E593" i="3" l="1"/>
  <c r="C594" i="3"/>
  <c r="A594" i="3"/>
  <c r="F594" i="3" l="1"/>
  <c r="D594" i="3" l="1"/>
  <c r="B595" i="3" l="1"/>
  <c r="C595" i="3" s="1"/>
  <c r="E594" i="3"/>
  <c r="A595" i="3" l="1"/>
  <c r="F595" i="3" s="1"/>
  <c r="D595" i="3" l="1"/>
  <c r="B596" i="3" l="1"/>
  <c r="C596" i="3" s="1"/>
  <c r="E595" i="3"/>
  <c r="A596" i="3" l="1"/>
  <c r="F596" i="3" s="1"/>
  <c r="D596" i="3" l="1"/>
  <c r="B597" i="3" l="1"/>
  <c r="C597" i="3" s="1"/>
  <c r="E596" i="3"/>
  <c r="A597" i="3" l="1"/>
  <c r="F597" i="3" s="1"/>
  <c r="D597" i="3" l="1"/>
  <c r="B598" i="3" l="1"/>
  <c r="C598" i="3" s="1"/>
  <c r="E597" i="3"/>
  <c r="A598" i="3" l="1"/>
  <c r="F598" i="3" s="1"/>
  <c r="D598" i="3" l="1"/>
  <c r="B599" i="3" l="1"/>
  <c r="A599" i="3" s="1"/>
  <c r="E598" i="3"/>
  <c r="C599" i="3" l="1"/>
  <c r="F599" i="3"/>
  <c r="D599" i="3" l="1"/>
  <c r="B600" i="3" l="1"/>
  <c r="E599" i="3"/>
  <c r="A600" i="3" l="1"/>
  <c r="F600" i="3" s="1"/>
  <c r="C600" i="3"/>
  <c r="D600" i="3" l="1"/>
  <c r="B601" i="3" l="1"/>
  <c r="C601" i="3" s="1"/>
  <c r="E600" i="3"/>
  <c r="A601" i="3" l="1"/>
  <c r="F601" i="3" s="1"/>
  <c r="I7" i="3" s="1"/>
  <c r="D601" i="3" l="1"/>
  <c r="E601" i="3" s="1"/>
</calcChain>
</file>

<file path=xl/sharedStrings.xml><?xml version="1.0" encoding="utf-8"?>
<sst xmlns="http://schemas.openxmlformats.org/spreadsheetml/2006/main" count="14" uniqueCount="14">
  <si>
    <t>Hoofdsom</t>
  </si>
  <si>
    <t>Periode</t>
  </si>
  <si>
    <t>Rentepercentage</t>
  </si>
  <si>
    <t>Looptijd in maanden</t>
  </si>
  <si>
    <t>Te betalen rente</t>
  </si>
  <si>
    <t>Te betalen aflossing</t>
  </si>
  <si>
    <t>Totale schuld</t>
  </si>
  <si>
    <t>Restschuld</t>
  </si>
  <si>
    <t>Totale maandbedrag</t>
  </si>
  <si>
    <t>Gegevens Annuïteitenhypotheek</t>
  </si>
  <si>
    <t>Totaal maandelijks</t>
  </si>
  <si>
    <t>Totaal annuïteiten</t>
  </si>
  <si>
    <t>Versie</t>
  </si>
  <si>
    <t>( verplicht invulveld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</si>
</sst>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  <numFmt numFmtId="165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9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2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4" fillId="0" borderId="1" xfId="0" applyFont="1" applyFill="1" applyBorder="1"/>
    <xf numFmtId="0" fontId="0" fillId="0" borderId="0" xfId="0" applyBorder="1" applyAlignment="1">
      <alignment horizontal="center"/>
    </xf>
    <xf numFmtId="0" fontId="7" fillId="0" borderId="0" xfId="0" applyFont="1" applyFill="1" applyAlignment="1">
      <alignment horizontal="right"/>
    </xf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0" fillId="0" borderId="0" xfId="0" applyFill="1"/>
    <xf numFmtId="0" fontId="8" fillId="0" borderId="0" xfId="3" applyFont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0" fontId="4" fillId="2" borderId="1" xfId="0" applyFont="1" applyFill="1" applyBorder="1"/>
    <xf numFmtId="165" fontId="0" fillId="0" borderId="0" xfId="0" applyNumberFormat="1" applyBorder="1"/>
    <xf numFmtId="44" fontId="4" fillId="2" borderId="1" xfId="1" applyFont="1" applyFill="1" applyBorder="1"/>
    <xf numFmtId="22" fontId="0" fillId="0" borderId="0" xfId="0" applyNumberFormat="1" applyBorder="1"/>
    <xf numFmtId="0" fontId="9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9" fillId="3" borderId="2" xfId="0" applyFont="1" applyFill="1" applyBorder="1"/>
    <xf numFmtId="0" fontId="2" fillId="3" borderId="3" xfId="0" applyFont="1" applyFill="1" applyBorder="1"/>
    <xf numFmtId="0" fontId="10" fillId="0" borderId="0" xfId="3" applyFont="1" applyBorder="1"/>
    <xf numFmtId="164" fontId="5" fillId="4" borderId="1" xfId="1" applyNumberFormat="1" applyFont="1" applyFill="1" applyBorder="1"/>
    <xf numFmtId="10" fontId="5" fillId="4" borderId="1" xfId="2" applyNumberFormat="1" applyFont="1" applyFill="1" applyBorder="1"/>
    <xf numFmtId="0" fontId="5" fillId="4" borderId="1" xfId="0" applyFont="1" applyFill="1" applyBorder="1"/>
    <xf numFmtId="0" fontId="0" fillId="4" borderId="0" xfId="0" applyFill="1" applyBorder="1"/>
  </cellXfs>
  <cellStyles count="4">
    <cellStyle name="Hyperlink" xfId="3" builtinId="8"/>
    <cellStyle name="Procent" xfId="2" builtinId="5"/>
    <cellStyle name="Standaard" xfId="0" builtinId="0"/>
    <cellStyle name="Valuta" xfId="1" builtinId="4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590550</xdr:colOff>
      <xdr:row>2</xdr:row>
      <xdr:rowOff>57150</xdr:rowOff>
    </xdr:from>
    <xdr:to>
      <xdr:col>11</xdr:col>
      <xdr:colOff>1181099</xdr:colOff>
      <xdr:row>4</xdr:row>
      <xdr:rowOff>114300</xdr:rowOff>
    </xdr:to>
    <xdr:sp macro="" textlink="">
      <xdr:nvSpPr>
        <xdr:cNvPr id="2" name="Tekstvak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706225" y="438150"/>
          <a:ext cx="1619249" cy="438150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7</xdr:col>
      <xdr:colOff>0</xdr:colOff>
      <xdr:row>9</xdr:row>
      <xdr:rowOff>0</xdr:rowOff>
    </xdr:from>
    <xdr:to>
      <xdr:col>8</xdr:col>
      <xdr:colOff>990600</xdr:colOff>
      <xdr:row>11</xdr:row>
      <xdr:rowOff>44694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1B6B8B5-29CB-4949-86A4-89A2C7555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4450" y="1708150"/>
          <a:ext cx="2489200" cy="412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L601"/>
  <sheetViews>
    <sheetView showGridLines="0" tabSelected="1" workbookViewId="0">
      <selection activeCell="J3" sqref="J3"/>
    </sheetView>
  </sheetViews>
  <sheetFormatPr defaultColWidth="9.1796875" defaultRowHeight="14.5" x14ac:dyDescent="0.35"/>
  <cols>
    <col min="1" max="1" width="9.7265625" style="1" customWidth="1"/>
    <col min="2" max="2" width="16.26953125" style="3" customWidth="1"/>
    <col min="3" max="3" width="15.81640625" style="3" bestFit="1" customWidth="1"/>
    <col min="4" max="4" width="20.81640625" style="3" customWidth="1"/>
    <col min="5" max="5" width="15.453125" style="1" customWidth="1"/>
    <col min="6" max="6" width="20.81640625" style="3" customWidth="1"/>
    <col min="7" max="7" width="10.81640625" style="6" customWidth="1"/>
    <col min="8" max="8" width="21.453125" style="3" customWidth="1"/>
    <col min="9" max="9" width="15.1796875" style="3" customWidth="1"/>
    <col min="10" max="10" width="11.7265625" style="3" customWidth="1"/>
    <col min="11" max="11" width="15.453125" style="1" customWidth="1"/>
    <col min="12" max="12" width="20.81640625" style="3" customWidth="1"/>
    <col min="13" max="16384" width="9.1796875" style="1"/>
  </cols>
  <sheetData>
    <row r="1" spans="1:12" x14ac:dyDescent="0.35">
      <c r="A1" s="19" t="s">
        <v>1</v>
      </c>
      <c r="B1" s="19" t="s">
        <v>6</v>
      </c>
      <c r="C1" s="19" t="s">
        <v>4</v>
      </c>
      <c r="D1" s="19" t="s">
        <v>5</v>
      </c>
      <c r="E1" s="19" t="s">
        <v>7</v>
      </c>
      <c r="F1" s="20" t="s">
        <v>8</v>
      </c>
      <c r="H1" s="1"/>
      <c r="I1" s="1"/>
      <c r="J1" s="5"/>
      <c r="K1" s="4"/>
      <c r="L1" s="12"/>
    </row>
    <row r="2" spans="1:12" x14ac:dyDescent="0.35">
      <c r="A2" s="3">
        <f>IF(B2&lt;&gt;"",1,"")</f>
        <v>1</v>
      </c>
      <c r="B2" s="13">
        <f>I3</f>
        <v>250000</v>
      </c>
      <c r="C2" s="13">
        <f t="shared" ref="C2:C65" si="0">IFERROR(B2*$I$4/12,"")</f>
        <v>333.33333333333331</v>
      </c>
      <c r="D2" s="13">
        <f>IFERROR(F2-C2,"")</f>
        <v>541.51427084078273</v>
      </c>
      <c r="E2" s="13">
        <f>IF(A2&lt;&gt;"",B2-D2,"")</f>
        <v>249458.48572915921</v>
      </c>
      <c r="F2" s="14">
        <f t="shared" ref="F2:F65" si="1">IF(A2&lt;&gt;"",$I$6,"")</f>
        <v>874.84760417411599</v>
      </c>
      <c r="H2" s="21" t="s">
        <v>9</v>
      </c>
      <c r="I2" s="22"/>
      <c r="J2" s="5"/>
      <c r="K2" s="9"/>
      <c r="L2" s="10"/>
    </row>
    <row r="3" spans="1:12" x14ac:dyDescent="0.35">
      <c r="A3" s="3">
        <f>IF(B3&lt;&gt;"",2,"")</f>
        <v>2</v>
      </c>
      <c r="B3" s="13">
        <f>IFERROR(IF(B2-D2&gt;=0.01,B2-D2,""),"")</f>
        <v>249458.48572915921</v>
      </c>
      <c r="C3" s="13">
        <f t="shared" si="0"/>
        <v>332.61131430554559</v>
      </c>
      <c r="D3" s="13">
        <f t="shared" ref="D3:D66" si="2">IFERROR(F3-C3,"")</f>
        <v>542.23628986857034</v>
      </c>
      <c r="E3" s="13">
        <f t="shared" ref="E3:E66" si="3">IF(A3&lt;&gt;"",B3-D3,"")</f>
        <v>248916.24943929064</v>
      </c>
      <c r="F3" s="14">
        <f t="shared" si="1"/>
        <v>874.84760417411599</v>
      </c>
      <c r="H3" s="2" t="s">
        <v>0</v>
      </c>
      <c r="I3" s="24">
        <v>250000</v>
      </c>
      <c r="J3" s="5"/>
      <c r="K3" s="8"/>
      <c r="L3" s="5"/>
    </row>
    <row r="4" spans="1:12" x14ac:dyDescent="0.35">
      <c r="A4" s="3">
        <f>IF(B4&lt;&gt;"",3,"")</f>
        <v>3</v>
      </c>
      <c r="B4" s="13">
        <f t="shared" ref="B4:B67" si="4">IFERROR(IF(B3-D3&gt;=0.01,B3-D3,""),"")</f>
        <v>248916.24943929064</v>
      </c>
      <c r="C4" s="13">
        <f t="shared" si="0"/>
        <v>331.88833258572089</v>
      </c>
      <c r="D4" s="13">
        <f t="shared" si="2"/>
        <v>542.95927158839504</v>
      </c>
      <c r="E4" s="13">
        <f t="shared" si="3"/>
        <v>248373.29016770225</v>
      </c>
      <c r="F4" s="14">
        <f t="shared" si="1"/>
        <v>874.84760417411599</v>
      </c>
      <c r="H4" s="2" t="s">
        <v>2</v>
      </c>
      <c r="I4" s="25">
        <v>1.6E-2</v>
      </c>
      <c r="J4" s="5"/>
      <c r="K4" s="8"/>
      <c r="L4" s="5"/>
    </row>
    <row r="5" spans="1:12" x14ac:dyDescent="0.35">
      <c r="A5" s="3">
        <f>IF(B5&lt;&gt;"",4,"")</f>
        <v>4</v>
      </c>
      <c r="B5" s="13">
        <f t="shared" si="4"/>
        <v>248373.29016770225</v>
      </c>
      <c r="C5" s="13">
        <f t="shared" si="0"/>
        <v>331.16438689026967</v>
      </c>
      <c r="D5" s="13">
        <f t="shared" si="2"/>
        <v>543.68321728384626</v>
      </c>
      <c r="E5" s="13">
        <f t="shared" si="3"/>
        <v>247829.60695041841</v>
      </c>
      <c r="F5" s="14">
        <f t="shared" si="1"/>
        <v>874.84760417411599</v>
      </c>
      <c r="H5" s="2" t="s">
        <v>3</v>
      </c>
      <c r="I5" s="26">
        <v>360</v>
      </c>
      <c r="J5" s="5"/>
      <c r="K5" s="7"/>
      <c r="L5" s="7"/>
    </row>
    <row r="6" spans="1:12" x14ac:dyDescent="0.35">
      <c r="A6" s="3">
        <f>IF(B6&lt;&gt;"",5,"")</f>
        <v>5</v>
      </c>
      <c r="B6" s="13">
        <f t="shared" si="4"/>
        <v>247829.60695041841</v>
      </c>
      <c r="C6" s="13">
        <f t="shared" si="0"/>
        <v>330.43947593389123</v>
      </c>
      <c r="D6" s="13">
        <f t="shared" si="2"/>
        <v>544.40812824022476</v>
      </c>
      <c r="E6" s="13">
        <f t="shared" si="3"/>
        <v>247285.19882217818</v>
      </c>
      <c r="F6" s="14">
        <f t="shared" si="1"/>
        <v>874.84760417411599</v>
      </c>
      <c r="H6" s="15" t="s">
        <v>10</v>
      </c>
      <c r="I6" s="17">
        <f>-PMT(I4/12,I5,I3)</f>
        <v>874.84760417411599</v>
      </c>
      <c r="J6" s="5"/>
      <c r="K6" s="5"/>
      <c r="L6" s="7"/>
    </row>
    <row r="7" spans="1:12" x14ac:dyDescent="0.35">
      <c r="A7" s="3">
        <f>IF(B7&lt;&gt;"",6,"")</f>
        <v>6</v>
      </c>
      <c r="B7" s="13">
        <f t="shared" si="4"/>
        <v>247285.19882217818</v>
      </c>
      <c r="C7" s="13">
        <f t="shared" si="0"/>
        <v>329.71359842957094</v>
      </c>
      <c r="D7" s="13">
        <f t="shared" si="2"/>
        <v>545.13400574454499</v>
      </c>
      <c r="E7" s="13">
        <f t="shared" si="3"/>
        <v>246740.06481643365</v>
      </c>
      <c r="F7" s="14">
        <f t="shared" si="1"/>
        <v>874.84760417411599</v>
      </c>
      <c r="H7" s="15" t="s">
        <v>11</v>
      </c>
      <c r="I7" s="17">
        <f>SUMIF(B2:B601,"&gt;=0",F2:F601)</f>
        <v>314945.13750267972</v>
      </c>
    </row>
    <row r="8" spans="1:12" ht="16.5" customHeight="1" x14ac:dyDescent="0.35">
      <c r="A8" s="3">
        <f>IF(B8&lt;&gt;"",7,"")</f>
        <v>7</v>
      </c>
      <c r="B8" s="13">
        <f t="shared" si="4"/>
        <v>246740.06481643365</v>
      </c>
      <c r="C8" s="13">
        <f t="shared" si="0"/>
        <v>328.98675308857821</v>
      </c>
      <c r="D8" s="13">
        <f t="shared" si="2"/>
        <v>545.86085108553777</v>
      </c>
      <c r="E8" s="13">
        <f t="shared" si="3"/>
        <v>246194.2039653481</v>
      </c>
      <c r="F8" s="14">
        <f t="shared" si="1"/>
        <v>874.84760417411599</v>
      </c>
      <c r="G8"/>
      <c r="J8" s="1"/>
      <c r="L8" s="1"/>
    </row>
    <row r="9" spans="1:12" s="5" customFormat="1" ht="16.5" customHeight="1" x14ac:dyDescent="0.35">
      <c r="A9" s="3">
        <f>IF(B9&lt;&gt;"",8,"")</f>
        <v>8</v>
      </c>
      <c r="B9" s="13">
        <f t="shared" si="4"/>
        <v>246194.2039653481</v>
      </c>
      <c r="C9" s="13">
        <f t="shared" si="0"/>
        <v>328.25893862046416</v>
      </c>
      <c r="D9" s="13">
        <f t="shared" si="2"/>
        <v>546.58866555365182</v>
      </c>
      <c r="E9" s="13">
        <f t="shared" si="3"/>
        <v>245647.61529979444</v>
      </c>
      <c r="F9" s="14">
        <f t="shared" si="1"/>
        <v>874.84760417411599</v>
      </c>
      <c r="G9" s="11"/>
    </row>
    <row r="10" spans="1:12" customFormat="1" x14ac:dyDescent="0.35">
      <c r="A10" s="3">
        <f>IF(B10&lt;&gt;"",9,"")</f>
        <v>9</v>
      </c>
      <c r="B10" s="13">
        <f t="shared" si="4"/>
        <v>245647.61529979444</v>
      </c>
      <c r="C10" s="13">
        <f t="shared" si="0"/>
        <v>327.53015373305925</v>
      </c>
      <c r="D10" s="13">
        <f t="shared" si="2"/>
        <v>547.31745044105674</v>
      </c>
      <c r="E10" s="13">
        <f t="shared" si="3"/>
        <v>245100.29784935337</v>
      </c>
      <c r="F10" s="14">
        <f t="shared" si="1"/>
        <v>874.84760417411599</v>
      </c>
    </row>
    <row r="11" spans="1:12" x14ac:dyDescent="0.35">
      <c r="A11" s="3">
        <f>IF(B11&lt;&gt;"",10,"")</f>
        <v>10</v>
      </c>
      <c r="B11" s="13">
        <f t="shared" si="4"/>
        <v>245100.29784935337</v>
      </c>
      <c r="C11" s="13">
        <f t="shared" si="0"/>
        <v>326.80039713247118</v>
      </c>
      <c r="D11" s="13">
        <f t="shared" si="2"/>
        <v>548.04720704164481</v>
      </c>
      <c r="E11" s="13">
        <f t="shared" si="3"/>
        <v>244552.25064231173</v>
      </c>
      <c r="F11" s="14">
        <f t="shared" si="1"/>
        <v>874.84760417411599</v>
      </c>
      <c r="G11" s="1"/>
      <c r="H11" s="16"/>
      <c r="I11" s="1"/>
      <c r="J11" s="1"/>
      <c r="L11" s="1"/>
    </row>
    <row r="12" spans="1:12" x14ac:dyDescent="0.35">
      <c r="A12" s="3">
        <f>IF(B12&lt;&gt;"",11,"")</f>
        <v>11</v>
      </c>
      <c r="B12" s="13">
        <f t="shared" si="4"/>
        <v>244552.25064231173</v>
      </c>
      <c r="C12" s="13">
        <f t="shared" si="0"/>
        <v>326.06966752308233</v>
      </c>
      <c r="D12" s="13">
        <f t="shared" si="2"/>
        <v>548.77793665103366</v>
      </c>
      <c r="E12" s="13">
        <f t="shared" si="3"/>
        <v>244003.47270566071</v>
      </c>
      <c r="F12" s="14">
        <f t="shared" si="1"/>
        <v>874.84760417411599</v>
      </c>
      <c r="G12" s="1"/>
      <c r="H12" s="1"/>
      <c r="I12" s="16"/>
      <c r="J12" s="1"/>
      <c r="L12" s="1"/>
    </row>
    <row r="13" spans="1:12" x14ac:dyDescent="0.35">
      <c r="A13" s="3">
        <f>IF(B13&lt;&gt;"",12,"")</f>
        <v>12</v>
      </c>
      <c r="B13" s="13">
        <f t="shared" si="4"/>
        <v>244003.47270566071</v>
      </c>
      <c r="C13" s="13">
        <f t="shared" si="0"/>
        <v>325.33796360754764</v>
      </c>
      <c r="D13" s="13">
        <f t="shared" si="2"/>
        <v>549.50964056656835</v>
      </c>
      <c r="E13" s="13">
        <f t="shared" si="3"/>
        <v>243453.96306509414</v>
      </c>
      <c r="F13" s="14">
        <f t="shared" si="1"/>
        <v>874.84760417411599</v>
      </c>
      <c r="G13" s="1"/>
      <c r="H13" s="1"/>
      <c r="I13" s="1"/>
      <c r="J13" s="1"/>
      <c r="L13" s="1"/>
    </row>
    <row r="14" spans="1:12" x14ac:dyDescent="0.35">
      <c r="A14" s="3">
        <f>IF(B14&lt;&gt;"",13,"")</f>
        <v>13</v>
      </c>
      <c r="B14" s="13">
        <f t="shared" si="4"/>
        <v>243453.96306509414</v>
      </c>
      <c r="C14" s="13">
        <f t="shared" si="0"/>
        <v>324.60528408679221</v>
      </c>
      <c r="D14" s="13">
        <f t="shared" si="2"/>
        <v>550.24232008732383</v>
      </c>
      <c r="E14" s="13">
        <f t="shared" si="3"/>
        <v>242903.72074500681</v>
      </c>
      <c r="F14" s="14">
        <f t="shared" si="1"/>
        <v>874.84760417411599</v>
      </c>
      <c r="G14" s="1"/>
      <c r="H14" s="18" t="s">
        <v>12</v>
      </c>
      <c r="I14" s="18">
        <f ca="1">NOW()</f>
        <v>44198.569271296299</v>
      </c>
      <c r="J14" s="1"/>
      <c r="L14" s="1"/>
    </row>
    <row r="15" spans="1:12" x14ac:dyDescent="0.35">
      <c r="A15" s="3">
        <f>IF(B15&lt;&gt;"",14,"")</f>
        <v>14</v>
      </c>
      <c r="B15" s="13">
        <f t="shared" si="4"/>
        <v>242903.72074500681</v>
      </c>
      <c r="C15" s="13">
        <f t="shared" si="0"/>
        <v>323.8716276600091</v>
      </c>
      <c r="D15" s="13">
        <f t="shared" si="2"/>
        <v>550.97597651410683</v>
      </c>
      <c r="E15" s="13">
        <f t="shared" si="3"/>
        <v>242352.7447684927</v>
      </c>
      <c r="F15" s="14">
        <f t="shared" si="1"/>
        <v>874.84760417411599</v>
      </c>
      <c r="G15" s="1"/>
      <c r="H15" s="1"/>
      <c r="I15" s="1"/>
      <c r="J15" s="1"/>
      <c r="L15" s="1"/>
    </row>
    <row r="16" spans="1:12" x14ac:dyDescent="0.35">
      <c r="A16" s="3">
        <f>IF(B16&lt;&gt;"",15,"")</f>
        <v>15</v>
      </c>
      <c r="B16" s="13">
        <f t="shared" si="4"/>
        <v>242352.7447684927</v>
      </c>
      <c r="C16" s="13">
        <f t="shared" si="0"/>
        <v>323.13699302465693</v>
      </c>
      <c r="D16" s="13">
        <f t="shared" si="2"/>
        <v>551.71061114945906</v>
      </c>
      <c r="E16" s="13">
        <f t="shared" si="3"/>
        <v>241801.03415734324</v>
      </c>
      <c r="F16" s="14">
        <f t="shared" si="1"/>
        <v>874.84760417411599</v>
      </c>
      <c r="G16" s="1"/>
      <c r="H16" s="1"/>
      <c r="I16" s="1"/>
      <c r="J16" s="1"/>
      <c r="L16" s="1"/>
    </row>
    <row r="17" spans="1:12" x14ac:dyDescent="0.35">
      <c r="A17" s="3">
        <f>IF(B17&lt;&gt;"",16,"")</f>
        <v>16</v>
      </c>
      <c r="B17" s="13">
        <f t="shared" si="4"/>
        <v>241801.03415734324</v>
      </c>
      <c r="C17" s="13">
        <f t="shared" si="0"/>
        <v>322.40137887645767</v>
      </c>
      <c r="D17" s="13">
        <f t="shared" si="2"/>
        <v>552.44622529765832</v>
      </c>
      <c r="E17" s="13">
        <f t="shared" si="3"/>
        <v>241248.58793204557</v>
      </c>
      <c r="F17" s="14">
        <f t="shared" si="1"/>
        <v>874.84760417411599</v>
      </c>
      <c r="G17" s="1"/>
      <c r="H17" s="1" t="s">
        <v>13</v>
      </c>
      <c r="I17" s="27"/>
      <c r="J17" s="1"/>
      <c r="L17" s="1"/>
    </row>
    <row r="18" spans="1:12" x14ac:dyDescent="0.35">
      <c r="A18" s="3">
        <f>IF(B18&lt;&gt;"",17,"")</f>
        <v>17</v>
      </c>
      <c r="B18" s="13">
        <f t="shared" si="4"/>
        <v>241248.58793204557</v>
      </c>
      <c r="C18" s="13">
        <f t="shared" si="0"/>
        <v>321.66478390939409</v>
      </c>
      <c r="D18" s="13">
        <f t="shared" si="2"/>
        <v>553.18282026472184</v>
      </c>
      <c r="E18" s="13">
        <f t="shared" si="3"/>
        <v>240695.40511178086</v>
      </c>
      <c r="F18" s="14">
        <f t="shared" si="1"/>
        <v>874.84760417411599</v>
      </c>
      <c r="G18" s="1"/>
      <c r="H18" s="1"/>
      <c r="I18" s="1"/>
      <c r="J18" s="1"/>
      <c r="L18" s="1"/>
    </row>
    <row r="19" spans="1:12" ht="15.5" x14ac:dyDescent="0.35">
      <c r="A19" s="3">
        <f>IF(B19&lt;&gt;"",18,"")</f>
        <v>18</v>
      </c>
      <c r="B19" s="13">
        <f t="shared" si="4"/>
        <v>240695.40511178086</v>
      </c>
      <c r="C19" s="13">
        <f t="shared" si="0"/>
        <v>320.92720681570785</v>
      </c>
      <c r="D19" s="13">
        <f t="shared" si="2"/>
        <v>553.92039735840808</v>
      </c>
      <c r="E19" s="13">
        <f t="shared" si="3"/>
        <v>240141.48471442243</v>
      </c>
      <c r="F19" s="14">
        <f t="shared" si="1"/>
        <v>874.84760417411599</v>
      </c>
      <c r="G19" s="1"/>
      <c r="H19" s="23"/>
      <c r="I19" s="1"/>
      <c r="J19" s="1"/>
      <c r="L19" s="1"/>
    </row>
    <row r="20" spans="1:12" x14ac:dyDescent="0.35">
      <c r="A20" s="3">
        <f>IF(B20&lt;&gt;"",19,"")</f>
        <v>19</v>
      </c>
      <c r="B20" s="13">
        <f t="shared" si="4"/>
        <v>240141.48471442243</v>
      </c>
      <c r="C20" s="13">
        <f t="shared" si="0"/>
        <v>320.1886462858966</v>
      </c>
      <c r="D20" s="13">
        <f t="shared" si="2"/>
        <v>554.65895788821945</v>
      </c>
      <c r="E20" s="13">
        <f t="shared" si="3"/>
        <v>239586.82575653421</v>
      </c>
      <c r="F20" s="14">
        <f t="shared" si="1"/>
        <v>874.84760417411599</v>
      </c>
      <c r="G20" s="1"/>
      <c r="H20" s="1"/>
      <c r="I20" s="1"/>
      <c r="J20" s="1"/>
      <c r="L20" s="1"/>
    </row>
    <row r="21" spans="1:12" x14ac:dyDescent="0.35">
      <c r="A21" s="3">
        <f>IF(B21&lt;&gt;"",20,"")</f>
        <v>20</v>
      </c>
      <c r="B21" s="13">
        <f t="shared" si="4"/>
        <v>239586.82575653421</v>
      </c>
      <c r="C21" s="13">
        <f t="shared" si="0"/>
        <v>319.44910100871226</v>
      </c>
      <c r="D21" s="13">
        <f t="shared" si="2"/>
        <v>555.39850316540378</v>
      </c>
      <c r="E21" s="13">
        <f t="shared" si="3"/>
        <v>239031.42725336881</v>
      </c>
      <c r="F21" s="14">
        <f t="shared" si="1"/>
        <v>874.84760417411599</v>
      </c>
      <c r="G21" s="1"/>
      <c r="H21" s="1"/>
      <c r="I21" s="1"/>
      <c r="J21" s="1"/>
      <c r="L21" s="1"/>
    </row>
    <row r="22" spans="1:12" x14ac:dyDescent="0.35">
      <c r="A22" s="3">
        <f>IF(B22&lt;&gt;"",21,"")</f>
        <v>21</v>
      </c>
      <c r="B22" s="13">
        <f t="shared" si="4"/>
        <v>239031.42725336881</v>
      </c>
      <c r="C22" s="13">
        <f t="shared" si="0"/>
        <v>318.70856967115839</v>
      </c>
      <c r="D22" s="13">
        <f t="shared" si="2"/>
        <v>556.13903450295766</v>
      </c>
      <c r="E22" s="13">
        <f t="shared" si="3"/>
        <v>238475.28821886584</v>
      </c>
      <c r="F22" s="14">
        <f t="shared" si="1"/>
        <v>874.84760417411599</v>
      </c>
      <c r="G22" s="1"/>
      <c r="H22" s="1"/>
      <c r="I22" s="1"/>
      <c r="J22" s="1"/>
      <c r="L22" s="1"/>
    </row>
    <row r="23" spans="1:12" x14ac:dyDescent="0.35">
      <c r="A23" s="3">
        <f>IF(B23&lt;&gt;"",22,"")</f>
        <v>22</v>
      </c>
      <c r="B23" s="13">
        <f t="shared" si="4"/>
        <v>238475.28821886584</v>
      </c>
      <c r="C23" s="13">
        <f t="shared" si="0"/>
        <v>317.96705095848779</v>
      </c>
      <c r="D23" s="13">
        <f t="shared" si="2"/>
        <v>556.8805532156282</v>
      </c>
      <c r="E23" s="13">
        <f t="shared" si="3"/>
        <v>237918.40766565021</v>
      </c>
      <c r="F23" s="14">
        <f t="shared" si="1"/>
        <v>874.84760417411599</v>
      </c>
      <c r="G23" s="1"/>
      <c r="H23" s="1"/>
      <c r="I23" s="1"/>
      <c r="J23" s="1"/>
      <c r="L23" s="1"/>
    </row>
    <row r="24" spans="1:12" x14ac:dyDescent="0.35">
      <c r="A24" s="3">
        <f>IF(B24&lt;&gt;"",23,"")</f>
        <v>23</v>
      </c>
      <c r="B24" s="13">
        <f t="shared" si="4"/>
        <v>237918.40766565021</v>
      </c>
      <c r="C24" s="13">
        <f t="shared" si="0"/>
        <v>317.2245435542003</v>
      </c>
      <c r="D24" s="13">
        <f t="shared" si="2"/>
        <v>557.62306061991569</v>
      </c>
      <c r="E24" s="13">
        <f t="shared" si="3"/>
        <v>237360.78460503029</v>
      </c>
      <c r="F24" s="14">
        <f t="shared" si="1"/>
        <v>874.84760417411599</v>
      </c>
      <c r="G24" s="1"/>
      <c r="H24" s="1"/>
      <c r="I24" s="1"/>
      <c r="J24" s="1"/>
      <c r="L24" s="1"/>
    </row>
    <row r="25" spans="1:12" x14ac:dyDescent="0.35">
      <c r="A25" s="3">
        <f>IF(B25&lt;&gt;"",24,"")</f>
        <v>24</v>
      </c>
      <c r="B25" s="13">
        <f t="shared" si="4"/>
        <v>237360.78460503029</v>
      </c>
      <c r="C25" s="13">
        <f t="shared" si="0"/>
        <v>316.48104614004041</v>
      </c>
      <c r="D25" s="13">
        <f t="shared" si="2"/>
        <v>558.36655803407552</v>
      </c>
      <c r="E25" s="13">
        <f t="shared" si="3"/>
        <v>236802.4180469962</v>
      </c>
      <c r="F25" s="14">
        <f t="shared" si="1"/>
        <v>874.84760417411599</v>
      </c>
      <c r="G25" s="1"/>
      <c r="H25" s="1"/>
      <c r="I25" s="1"/>
      <c r="J25" s="1"/>
      <c r="L25" s="1"/>
    </row>
    <row r="26" spans="1:12" x14ac:dyDescent="0.35">
      <c r="A26" s="3">
        <f>IF(B26&lt;&gt;"",25,"")</f>
        <v>25</v>
      </c>
      <c r="B26" s="13">
        <f t="shared" si="4"/>
        <v>236802.4180469962</v>
      </c>
      <c r="C26" s="13">
        <f t="shared" si="0"/>
        <v>315.73655739599491</v>
      </c>
      <c r="D26" s="13">
        <f t="shared" si="2"/>
        <v>559.11104677812114</v>
      </c>
      <c r="E26" s="13">
        <f t="shared" si="3"/>
        <v>236243.30700021808</v>
      </c>
      <c r="F26" s="14">
        <f t="shared" si="1"/>
        <v>874.84760417411599</v>
      </c>
      <c r="G26" s="1"/>
      <c r="H26" s="1"/>
      <c r="I26" s="1"/>
      <c r="J26" s="1"/>
      <c r="L26" s="1"/>
    </row>
    <row r="27" spans="1:12" x14ac:dyDescent="0.35">
      <c r="A27" s="3">
        <f>IF(B27&lt;&gt;"",26,"")</f>
        <v>26</v>
      </c>
      <c r="B27" s="13">
        <f t="shared" si="4"/>
        <v>236243.30700021808</v>
      </c>
      <c r="C27" s="13">
        <f t="shared" si="0"/>
        <v>314.99107600029078</v>
      </c>
      <c r="D27" s="13">
        <f t="shared" si="2"/>
        <v>559.85652817382515</v>
      </c>
      <c r="E27" s="13">
        <f t="shared" si="3"/>
        <v>235683.45047204426</v>
      </c>
      <c r="F27" s="14">
        <f t="shared" si="1"/>
        <v>874.84760417411599</v>
      </c>
      <c r="G27" s="1"/>
      <c r="H27" s="1"/>
      <c r="I27" s="1"/>
      <c r="J27" s="1"/>
      <c r="L27" s="1"/>
    </row>
    <row r="28" spans="1:12" x14ac:dyDescent="0.35">
      <c r="A28" s="3">
        <f>IF(B28&lt;&gt;"",27,"")</f>
        <v>27</v>
      </c>
      <c r="B28" s="13">
        <f t="shared" si="4"/>
        <v>235683.45047204426</v>
      </c>
      <c r="C28" s="13">
        <f t="shared" si="0"/>
        <v>314.24460062939232</v>
      </c>
      <c r="D28" s="13">
        <f t="shared" si="2"/>
        <v>560.60300354472361</v>
      </c>
      <c r="E28" s="13">
        <f t="shared" si="3"/>
        <v>235122.84746849953</v>
      </c>
      <c r="F28" s="14">
        <f t="shared" si="1"/>
        <v>874.84760417411599</v>
      </c>
      <c r="G28" s="1"/>
      <c r="H28" s="1"/>
      <c r="I28" s="1"/>
      <c r="J28" s="1"/>
      <c r="L28" s="1"/>
    </row>
    <row r="29" spans="1:12" x14ac:dyDescent="0.35">
      <c r="A29" s="3">
        <f>IF(B29&lt;&gt;"",28,"")</f>
        <v>28</v>
      </c>
      <c r="B29" s="13">
        <f t="shared" si="4"/>
        <v>235122.84746849953</v>
      </c>
      <c r="C29" s="13">
        <f t="shared" si="0"/>
        <v>313.49712995799939</v>
      </c>
      <c r="D29" s="13">
        <f t="shared" si="2"/>
        <v>561.3504742161166</v>
      </c>
      <c r="E29" s="13">
        <f t="shared" si="3"/>
        <v>234561.49699428343</v>
      </c>
      <c r="F29" s="14">
        <f t="shared" si="1"/>
        <v>874.84760417411599</v>
      </c>
      <c r="G29" s="1"/>
      <c r="H29" s="1"/>
      <c r="I29" s="1"/>
      <c r="J29" s="1"/>
      <c r="L29" s="1"/>
    </row>
    <row r="30" spans="1:12" x14ac:dyDescent="0.35">
      <c r="A30" s="3">
        <f>IF(B30&lt;&gt;"",29,"")</f>
        <v>29</v>
      </c>
      <c r="B30" s="13">
        <f t="shared" si="4"/>
        <v>234561.49699428343</v>
      </c>
      <c r="C30" s="13">
        <f t="shared" si="0"/>
        <v>312.74866265904456</v>
      </c>
      <c r="D30" s="13">
        <f t="shared" si="2"/>
        <v>562.09894151507137</v>
      </c>
      <c r="E30" s="13">
        <f t="shared" si="3"/>
        <v>233999.39805276835</v>
      </c>
      <c r="F30" s="14">
        <f t="shared" si="1"/>
        <v>874.84760417411599</v>
      </c>
      <c r="G30" s="1"/>
      <c r="H30" s="1"/>
      <c r="I30" s="1"/>
      <c r="J30" s="1"/>
      <c r="L30" s="1"/>
    </row>
    <row r="31" spans="1:12" x14ac:dyDescent="0.35">
      <c r="A31" s="3">
        <f>IF(B31&lt;&gt;"",30,"")</f>
        <v>30</v>
      </c>
      <c r="B31" s="13">
        <f t="shared" si="4"/>
        <v>233999.39805276835</v>
      </c>
      <c r="C31" s="13">
        <f t="shared" si="0"/>
        <v>311.99919740369114</v>
      </c>
      <c r="D31" s="13">
        <f t="shared" si="2"/>
        <v>562.84840677042484</v>
      </c>
      <c r="E31" s="13">
        <f t="shared" si="3"/>
        <v>233436.54964599793</v>
      </c>
      <c r="F31" s="14">
        <f t="shared" si="1"/>
        <v>874.84760417411599</v>
      </c>
      <c r="G31" s="1"/>
      <c r="H31" s="1"/>
      <c r="I31" s="1"/>
      <c r="J31" s="1"/>
      <c r="L31" s="1"/>
    </row>
    <row r="32" spans="1:12" x14ac:dyDescent="0.35">
      <c r="A32" s="3">
        <f>IF(B32&lt;&gt;"",31,"")</f>
        <v>31</v>
      </c>
      <c r="B32" s="13">
        <f t="shared" si="4"/>
        <v>233436.54964599793</v>
      </c>
      <c r="C32" s="13">
        <f t="shared" si="0"/>
        <v>311.24873286133055</v>
      </c>
      <c r="D32" s="13">
        <f t="shared" si="2"/>
        <v>563.59887131278538</v>
      </c>
      <c r="E32" s="13">
        <f t="shared" si="3"/>
        <v>232872.95077468516</v>
      </c>
      <c r="F32" s="14">
        <f t="shared" si="1"/>
        <v>874.84760417411599</v>
      </c>
      <c r="G32" s="1"/>
      <c r="H32" s="1"/>
      <c r="I32" s="1"/>
      <c r="J32" s="1"/>
      <c r="L32" s="1"/>
    </row>
    <row r="33" spans="1:12" x14ac:dyDescent="0.35">
      <c r="A33" s="3">
        <f>IF(B33&lt;&gt;"",32,"")</f>
        <v>32</v>
      </c>
      <c r="B33" s="13">
        <f t="shared" si="4"/>
        <v>232872.95077468516</v>
      </c>
      <c r="C33" s="13">
        <f t="shared" si="0"/>
        <v>310.49726769958022</v>
      </c>
      <c r="D33" s="13">
        <f t="shared" si="2"/>
        <v>564.35033647453577</v>
      </c>
      <c r="E33" s="13">
        <f t="shared" si="3"/>
        <v>232308.60043821062</v>
      </c>
      <c r="F33" s="14">
        <f t="shared" si="1"/>
        <v>874.84760417411599</v>
      </c>
      <c r="G33" s="1"/>
      <c r="H33" s="1"/>
      <c r="I33" s="1"/>
      <c r="J33" s="1"/>
      <c r="L33" s="1"/>
    </row>
    <row r="34" spans="1:12" x14ac:dyDescent="0.35">
      <c r="A34" s="3">
        <f>IF(B34&lt;&gt;"",33,"")</f>
        <v>33</v>
      </c>
      <c r="B34" s="13">
        <f t="shared" si="4"/>
        <v>232308.60043821062</v>
      </c>
      <c r="C34" s="13">
        <f t="shared" si="0"/>
        <v>309.74480058428082</v>
      </c>
      <c r="D34" s="13">
        <f t="shared" si="2"/>
        <v>565.10280358983516</v>
      </c>
      <c r="E34" s="13">
        <f t="shared" si="3"/>
        <v>231743.49763462078</v>
      </c>
      <c r="F34" s="14">
        <f t="shared" si="1"/>
        <v>874.84760417411599</v>
      </c>
      <c r="G34" s="1"/>
      <c r="H34" s="1"/>
      <c r="I34" s="1"/>
      <c r="J34" s="1"/>
      <c r="L34" s="1"/>
    </row>
    <row r="35" spans="1:12" x14ac:dyDescent="0.35">
      <c r="A35" s="3">
        <f>IF(B35&lt;&gt;"",34,"")</f>
        <v>34</v>
      </c>
      <c r="B35" s="13">
        <f t="shared" si="4"/>
        <v>231743.49763462078</v>
      </c>
      <c r="C35" s="13">
        <f t="shared" si="0"/>
        <v>308.99133017949435</v>
      </c>
      <c r="D35" s="13">
        <f t="shared" si="2"/>
        <v>565.85627399462169</v>
      </c>
      <c r="E35" s="13">
        <f t="shared" si="3"/>
        <v>231177.64136062615</v>
      </c>
      <c r="F35" s="14">
        <f t="shared" si="1"/>
        <v>874.84760417411599</v>
      </c>
      <c r="G35" s="1"/>
      <c r="H35" s="1"/>
      <c r="I35" s="1"/>
      <c r="J35" s="1"/>
      <c r="L35" s="1"/>
    </row>
    <row r="36" spans="1:12" x14ac:dyDescent="0.35">
      <c r="A36" s="3">
        <f>IF(B36&lt;&gt;"",35,"")</f>
        <v>35</v>
      </c>
      <c r="B36" s="13">
        <f t="shared" si="4"/>
        <v>231177.64136062615</v>
      </c>
      <c r="C36" s="13">
        <f t="shared" si="0"/>
        <v>308.23685514750156</v>
      </c>
      <c r="D36" s="13">
        <f t="shared" si="2"/>
        <v>566.61074902661449</v>
      </c>
      <c r="E36" s="13">
        <f t="shared" si="3"/>
        <v>230611.03061159953</v>
      </c>
      <c r="F36" s="14">
        <f t="shared" si="1"/>
        <v>874.84760417411599</v>
      </c>
      <c r="G36" s="1"/>
      <c r="H36" s="1"/>
      <c r="I36" s="1"/>
      <c r="J36" s="1"/>
      <c r="L36" s="1"/>
    </row>
    <row r="37" spans="1:12" x14ac:dyDescent="0.35">
      <c r="A37" s="3">
        <f>IF(B37&lt;&gt;"",36,"")</f>
        <v>36</v>
      </c>
      <c r="B37" s="13">
        <f t="shared" si="4"/>
        <v>230611.03061159953</v>
      </c>
      <c r="C37" s="13">
        <f t="shared" si="0"/>
        <v>307.48137414879938</v>
      </c>
      <c r="D37" s="13">
        <f t="shared" si="2"/>
        <v>567.36623002531655</v>
      </c>
      <c r="E37" s="13">
        <f t="shared" si="3"/>
        <v>230043.66438157423</v>
      </c>
      <c r="F37" s="14">
        <f t="shared" si="1"/>
        <v>874.84760417411599</v>
      </c>
      <c r="G37" s="1"/>
      <c r="H37" s="1"/>
      <c r="I37" s="1"/>
      <c r="J37" s="1"/>
      <c r="L37" s="1"/>
    </row>
    <row r="38" spans="1:12" x14ac:dyDescent="0.35">
      <c r="A38" s="3">
        <f>IF(B38&lt;&gt;"",37,"")</f>
        <v>37</v>
      </c>
      <c r="B38" s="13">
        <f t="shared" si="4"/>
        <v>230043.66438157423</v>
      </c>
      <c r="C38" s="13">
        <f t="shared" si="0"/>
        <v>306.72488584209901</v>
      </c>
      <c r="D38" s="13">
        <f t="shared" si="2"/>
        <v>568.12271833201703</v>
      </c>
      <c r="E38" s="13">
        <f t="shared" si="3"/>
        <v>229475.54166324221</v>
      </c>
      <c r="F38" s="14">
        <f t="shared" si="1"/>
        <v>874.84760417411599</v>
      </c>
      <c r="G38" s="1"/>
      <c r="H38" s="1"/>
      <c r="I38" s="1"/>
      <c r="J38" s="1"/>
      <c r="L38" s="1"/>
    </row>
    <row r="39" spans="1:12" x14ac:dyDescent="0.35">
      <c r="A39" s="3">
        <f>IF(B39&lt;&gt;"",38,"")</f>
        <v>38</v>
      </c>
      <c r="B39" s="13">
        <f t="shared" si="4"/>
        <v>229475.54166324221</v>
      </c>
      <c r="C39" s="13">
        <f t="shared" si="0"/>
        <v>305.96738888432293</v>
      </c>
      <c r="D39" s="13">
        <f t="shared" si="2"/>
        <v>568.88021528979311</v>
      </c>
      <c r="E39" s="13">
        <f t="shared" si="3"/>
        <v>228906.66144795241</v>
      </c>
      <c r="F39" s="14">
        <f t="shared" si="1"/>
        <v>874.84760417411599</v>
      </c>
      <c r="G39" s="1"/>
      <c r="H39" s="1"/>
      <c r="I39" s="1"/>
      <c r="J39" s="1"/>
      <c r="L39" s="1"/>
    </row>
    <row r="40" spans="1:12" x14ac:dyDescent="0.35">
      <c r="A40" s="3">
        <f>IF(B40&lt;&gt;"",39,"")</f>
        <v>39</v>
      </c>
      <c r="B40" s="13">
        <f t="shared" si="4"/>
        <v>228906.66144795241</v>
      </c>
      <c r="C40" s="13">
        <f t="shared" si="0"/>
        <v>305.20888193060324</v>
      </c>
      <c r="D40" s="13">
        <f t="shared" si="2"/>
        <v>569.6387222435128</v>
      </c>
      <c r="E40" s="13">
        <f t="shared" si="3"/>
        <v>228337.0227257089</v>
      </c>
      <c r="F40" s="14">
        <f t="shared" si="1"/>
        <v>874.84760417411599</v>
      </c>
      <c r="G40" s="1"/>
      <c r="H40" s="1"/>
      <c r="I40" s="1"/>
      <c r="J40" s="1"/>
      <c r="L40" s="1"/>
    </row>
    <row r="41" spans="1:12" x14ac:dyDescent="0.35">
      <c r="A41" s="3">
        <f>IF(B41&lt;&gt;"",40,"")</f>
        <v>40</v>
      </c>
      <c r="B41" s="13">
        <f t="shared" si="4"/>
        <v>228337.0227257089</v>
      </c>
      <c r="C41" s="13">
        <f t="shared" si="0"/>
        <v>304.44936363427854</v>
      </c>
      <c r="D41" s="13">
        <f t="shared" si="2"/>
        <v>570.39824053983739</v>
      </c>
      <c r="E41" s="13">
        <f t="shared" si="3"/>
        <v>227766.62448516907</v>
      </c>
      <c r="F41" s="14">
        <f t="shared" si="1"/>
        <v>874.84760417411599</v>
      </c>
      <c r="G41" s="1"/>
      <c r="H41" s="1"/>
      <c r="I41" s="1"/>
      <c r="J41" s="1"/>
      <c r="L41" s="1"/>
    </row>
    <row r="42" spans="1:12" x14ac:dyDescent="0.35">
      <c r="A42" s="3">
        <f>IF(B42&lt;&gt;"",41,"")</f>
        <v>41</v>
      </c>
      <c r="B42" s="13">
        <f t="shared" si="4"/>
        <v>227766.62448516907</v>
      </c>
      <c r="C42" s="13">
        <f t="shared" si="0"/>
        <v>303.68883264689208</v>
      </c>
      <c r="D42" s="13">
        <f t="shared" si="2"/>
        <v>571.15877152722396</v>
      </c>
      <c r="E42" s="13">
        <f t="shared" si="3"/>
        <v>227195.46571364184</v>
      </c>
      <c r="F42" s="14">
        <f t="shared" si="1"/>
        <v>874.84760417411599</v>
      </c>
      <c r="G42" s="1"/>
      <c r="H42" s="1"/>
      <c r="I42" s="1"/>
      <c r="J42" s="1"/>
      <c r="L42" s="1"/>
    </row>
    <row r="43" spans="1:12" x14ac:dyDescent="0.35">
      <c r="A43" s="3">
        <f>IF(B43&lt;&gt;"",42,"")</f>
        <v>42</v>
      </c>
      <c r="B43" s="13">
        <f t="shared" si="4"/>
        <v>227195.46571364184</v>
      </c>
      <c r="C43" s="13">
        <f t="shared" si="0"/>
        <v>302.92728761818915</v>
      </c>
      <c r="D43" s="13">
        <f t="shared" si="2"/>
        <v>571.92031655592677</v>
      </c>
      <c r="E43" s="13">
        <f t="shared" si="3"/>
        <v>226623.54539708592</v>
      </c>
      <c r="F43" s="14">
        <f t="shared" si="1"/>
        <v>874.84760417411599</v>
      </c>
      <c r="G43" s="1"/>
      <c r="H43" s="1"/>
      <c r="I43" s="1"/>
      <c r="J43" s="1"/>
      <c r="L43" s="1"/>
    </row>
    <row r="44" spans="1:12" x14ac:dyDescent="0.35">
      <c r="A44" s="3">
        <f>IF(B44&lt;&gt;"",43,"")</f>
        <v>43</v>
      </c>
      <c r="B44" s="13">
        <f t="shared" si="4"/>
        <v>226623.54539708592</v>
      </c>
      <c r="C44" s="13">
        <f t="shared" si="0"/>
        <v>302.1647271961146</v>
      </c>
      <c r="D44" s="13">
        <f t="shared" si="2"/>
        <v>572.68287697800133</v>
      </c>
      <c r="E44" s="13">
        <f t="shared" si="3"/>
        <v>226050.86252010791</v>
      </c>
      <c r="F44" s="14">
        <f t="shared" si="1"/>
        <v>874.84760417411599</v>
      </c>
      <c r="G44" s="1"/>
      <c r="H44" s="1"/>
      <c r="I44" s="1"/>
      <c r="J44" s="1"/>
      <c r="L44" s="1"/>
    </row>
    <row r="45" spans="1:12" x14ac:dyDescent="0.35">
      <c r="A45" s="3">
        <f>IF(B45&lt;&gt;"",44,"")</f>
        <v>44</v>
      </c>
      <c r="B45" s="13">
        <f t="shared" si="4"/>
        <v>226050.86252010791</v>
      </c>
      <c r="C45" s="13">
        <f t="shared" si="0"/>
        <v>301.40115002681057</v>
      </c>
      <c r="D45" s="13">
        <f t="shared" si="2"/>
        <v>573.44645414730542</v>
      </c>
      <c r="E45" s="13">
        <f t="shared" si="3"/>
        <v>225477.4160659606</v>
      </c>
      <c r="F45" s="14">
        <f t="shared" si="1"/>
        <v>874.84760417411599</v>
      </c>
      <c r="G45" s="1"/>
      <c r="H45" s="1"/>
      <c r="I45" s="1"/>
      <c r="J45" s="1"/>
      <c r="L45" s="1"/>
    </row>
    <row r="46" spans="1:12" x14ac:dyDescent="0.35">
      <c r="A46" s="3">
        <f>IF(B46&lt;&gt;"",45,"")</f>
        <v>45</v>
      </c>
      <c r="B46" s="13">
        <f t="shared" si="4"/>
        <v>225477.4160659606</v>
      </c>
      <c r="C46" s="13">
        <f t="shared" si="0"/>
        <v>300.63655475461411</v>
      </c>
      <c r="D46" s="13">
        <f t="shared" si="2"/>
        <v>574.21104941950193</v>
      </c>
      <c r="E46" s="13">
        <f t="shared" si="3"/>
        <v>224903.20501654109</v>
      </c>
      <c r="F46" s="14">
        <f t="shared" si="1"/>
        <v>874.84760417411599</v>
      </c>
      <c r="G46" s="1"/>
      <c r="H46" s="1"/>
      <c r="I46" s="1"/>
      <c r="J46" s="1"/>
      <c r="L46" s="1"/>
    </row>
    <row r="47" spans="1:12" x14ac:dyDescent="0.35">
      <c r="A47" s="3">
        <f>IF(B47&lt;&gt;"",46,"")</f>
        <v>46</v>
      </c>
      <c r="B47" s="13">
        <f t="shared" si="4"/>
        <v>224903.20501654109</v>
      </c>
      <c r="C47" s="13">
        <f t="shared" si="0"/>
        <v>299.87094002205481</v>
      </c>
      <c r="D47" s="13">
        <f t="shared" si="2"/>
        <v>574.97666415206118</v>
      </c>
      <c r="E47" s="13">
        <f t="shared" si="3"/>
        <v>224328.22835238904</v>
      </c>
      <c r="F47" s="14">
        <f t="shared" si="1"/>
        <v>874.84760417411599</v>
      </c>
      <c r="G47" s="1"/>
      <c r="H47" s="1"/>
      <c r="I47" s="1"/>
      <c r="J47" s="1"/>
      <c r="L47" s="1"/>
    </row>
    <row r="48" spans="1:12" x14ac:dyDescent="0.35">
      <c r="A48" s="3">
        <f>IF(B48&lt;&gt;"",47,"")</f>
        <v>47</v>
      </c>
      <c r="B48" s="13">
        <f t="shared" si="4"/>
        <v>224328.22835238904</v>
      </c>
      <c r="C48" s="13">
        <f t="shared" si="0"/>
        <v>299.10430446985202</v>
      </c>
      <c r="D48" s="13">
        <f t="shared" si="2"/>
        <v>575.74329970426402</v>
      </c>
      <c r="E48" s="13">
        <f t="shared" si="3"/>
        <v>223752.48505268476</v>
      </c>
      <c r="F48" s="14">
        <f t="shared" si="1"/>
        <v>874.84760417411599</v>
      </c>
      <c r="G48" s="1"/>
      <c r="H48" s="1"/>
      <c r="I48" s="1"/>
      <c r="J48" s="1"/>
      <c r="L48" s="1"/>
    </row>
    <row r="49" spans="1:12" x14ac:dyDescent="0.35">
      <c r="A49" s="3">
        <f>IF(B49&lt;&gt;"",48,"")</f>
        <v>48</v>
      </c>
      <c r="B49" s="13">
        <f t="shared" si="4"/>
        <v>223752.48505268476</v>
      </c>
      <c r="C49" s="13">
        <f t="shared" si="0"/>
        <v>298.336646736913</v>
      </c>
      <c r="D49" s="13">
        <f t="shared" si="2"/>
        <v>576.51095743720293</v>
      </c>
      <c r="E49" s="13">
        <f t="shared" si="3"/>
        <v>223175.97409524757</v>
      </c>
      <c r="F49" s="14">
        <f t="shared" si="1"/>
        <v>874.84760417411599</v>
      </c>
      <c r="G49" s="1"/>
      <c r="H49" s="1"/>
      <c r="I49" s="1"/>
      <c r="J49" s="1"/>
      <c r="L49" s="1"/>
    </row>
    <row r="50" spans="1:12" x14ac:dyDescent="0.35">
      <c r="A50" s="3">
        <f>IF(B50&lt;&gt;"",49,"")</f>
        <v>49</v>
      </c>
      <c r="B50" s="13">
        <f t="shared" si="4"/>
        <v>223175.97409524757</v>
      </c>
      <c r="C50" s="13">
        <f t="shared" si="0"/>
        <v>297.56796546033007</v>
      </c>
      <c r="D50" s="13">
        <f t="shared" si="2"/>
        <v>577.27963871378597</v>
      </c>
      <c r="E50" s="13">
        <f t="shared" si="3"/>
        <v>222598.69445653379</v>
      </c>
      <c r="F50" s="14">
        <f t="shared" si="1"/>
        <v>874.84760417411599</v>
      </c>
      <c r="G50" s="1"/>
      <c r="H50" s="1"/>
      <c r="I50" s="1"/>
      <c r="J50" s="1"/>
      <c r="L50" s="1"/>
    </row>
    <row r="51" spans="1:12" x14ac:dyDescent="0.35">
      <c r="A51" s="3">
        <f>IF(B51&lt;&gt;"",50,"")</f>
        <v>50</v>
      </c>
      <c r="B51" s="13">
        <f t="shared" si="4"/>
        <v>222598.69445653379</v>
      </c>
      <c r="C51" s="13">
        <f t="shared" si="0"/>
        <v>296.79825927537837</v>
      </c>
      <c r="D51" s="13">
        <f t="shared" si="2"/>
        <v>578.04934489873767</v>
      </c>
      <c r="E51" s="13">
        <f t="shared" si="3"/>
        <v>222020.64511163507</v>
      </c>
      <c r="F51" s="14">
        <f t="shared" si="1"/>
        <v>874.84760417411599</v>
      </c>
      <c r="G51" s="1"/>
      <c r="H51" s="1"/>
      <c r="I51" s="1"/>
      <c r="J51" s="1"/>
      <c r="L51" s="1"/>
    </row>
    <row r="52" spans="1:12" x14ac:dyDescent="0.35">
      <c r="A52" s="3">
        <f>IF(B52&lt;&gt;"",51,"")</f>
        <v>51</v>
      </c>
      <c r="B52" s="13">
        <f t="shared" si="4"/>
        <v>222020.64511163507</v>
      </c>
      <c r="C52" s="13">
        <f t="shared" si="0"/>
        <v>296.02752681551345</v>
      </c>
      <c r="D52" s="13">
        <f t="shared" si="2"/>
        <v>578.82007735860248</v>
      </c>
      <c r="E52" s="13">
        <f t="shared" si="3"/>
        <v>221441.82503427647</v>
      </c>
      <c r="F52" s="14">
        <f t="shared" si="1"/>
        <v>874.84760417411599</v>
      </c>
      <c r="G52" s="1"/>
      <c r="H52" s="1"/>
      <c r="I52" s="1"/>
      <c r="J52" s="1"/>
      <c r="L52" s="1"/>
    </row>
    <row r="53" spans="1:12" x14ac:dyDescent="0.35">
      <c r="A53" s="3">
        <f>IF(B53&lt;&gt;"",52,"")</f>
        <v>52</v>
      </c>
      <c r="B53" s="13">
        <f t="shared" si="4"/>
        <v>221441.82503427647</v>
      </c>
      <c r="C53" s="13">
        <f t="shared" si="0"/>
        <v>295.2557667123686</v>
      </c>
      <c r="D53" s="13">
        <f t="shared" si="2"/>
        <v>579.59183746174745</v>
      </c>
      <c r="E53" s="13">
        <f t="shared" si="3"/>
        <v>220862.23319681472</v>
      </c>
      <c r="F53" s="14">
        <f t="shared" si="1"/>
        <v>874.84760417411599</v>
      </c>
      <c r="G53" s="1"/>
      <c r="H53" s="1"/>
      <c r="I53" s="1"/>
      <c r="J53" s="1"/>
      <c r="L53" s="1"/>
    </row>
    <row r="54" spans="1:12" x14ac:dyDescent="0.35">
      <c r="A54" s="3">
        <f>IF(B54&lt;&gt;"",53,"")</f>
        <v>53</v>
      </c>
      <c r="B54" s="13">
        <f t="shared" si="4"/>
        <v>220862.23319681472</v>
      </c>
      <c r="C54" s="13">
        <f t="shared" si="0"/>
        <v>294.48297759575297</v>
      </c>
      <c r="D54" s="13">
        <f t="shared" si="2"/>
        <v>580.36462657836296</v>
      </c>
      <c r="E54" s="13">
        <f t="shared" si="3"/>
        <v>220281.86857023634</v>
      </c>
      <c r="F54" s="14">
        <f t="shared" si="1"/>
        <v>874.84760417411599</v>
      </c>
      <c r="G54" s="1"/>
      <c r="H54" s="1"/>
      <c r="I54" s="1"/>
      <c r="J54" s="1"/>
      <c r="L54" s="1"/>
    </row>
    <row r="55" spans="1:12" x14ac:dyDescent="0.35">
      <c r="A55" s="3">
        <f>IF(B55&lt;&gt;"",54,"")</f>
        <v>54</v>
      </c>
      <c r="B55" s="13">
        <f t="shared" si="4"/>
        <v>220281.86857023634</v>
      </c>
      <c r="C55" s="13">
        <f t="shared" si="0"/>
        <v>293.70915809364845</v>
      </c>
      <c r="D55" s="13">
        <f t="shared" si="2"/>
        <v>581.13844608046747</v>
      </c>
      <c r="E55" s="13">
        <f t="shared" si="3"/>
        <v>219700.73012415587</v>
      </c>
      <c r="F55" s="14">
        <f t="shared" si="1"/>
        <v>874.84760417411599</v>
      </c>
      <c r="G55" s="1"/>
      <c r="H55" s="1"/>
      <c r="I55" s="1"/>
      <c r="J55" s="1"/>
      <c r="L55" s="1"/>
    </row>
    <row r="56" spans="1:12" x14ac:dyDescent="0.35">
      <c r="A56" s="3">
        <f>IF(B56&lt;&gt;"",55,"")</f>
        <v>55</v>
      </c>
      <c r="B56" s="13">
        <f t="shared" si="4"/>
        <v>219700.73012415587</v>
      </c>
      <c r="C56" s="13">
        <f t="shared" si="0"/>
        <v>292.93430683220782</v>
      </c>
      <c r="D56" s="13">
        <f t="shared" si="2"/>
        <v>581.91329734190822</v>
      </c>
      <c r="E56" s="13">
        <f t="shared" si="3"/>
        <v>219118.81682681397</v>
      </c>
      <c r="F56" s="14">
        <f t="shared" si="1"/>
        <v>874.84760417411599</v>
      </c>
      <c r="G56" s="1"/>
      <c r="H56" s="1"/>
      <c r="I56" s="1"/>
      <c r="J56" s="1"/>
      <c r="L56" s="1"/>
    </row>
    <row r="57" spans="1:12" x14ac:dyDescent="0.35">
      <c r="A57" s="3">
        <f>IF(B57&lt;&gt;"",56,"")</f>
        <v>56</v>
      </c>
      <c r="B57" s="13">
        <f t="shared" si="4"/>
        <v>219118.81682681397</v>
      </c>
      <c r="C57" s="13">
        <f t="shared" si="0"/>
        <v>292.15842243575196</v>
      </c>
      <c r="D57" s="13">
        <f t="shared" si="2"/>
        <v>582.68918173836403</v>
      </c>
      <c r="E57" s="13">
        <f t="shared" si="3"/>
        <v>218536.12764507561</v>
      </c>
      <c r="F57" s="14">
        <f t="shared" si="1"/>
        <v>874.84760417411599</v>
      </c>
      <c r="G57" s="1"/>
      <c r="H57" s="1"/>
      <c r="I57" s="1"/>
      <c r="J57" s="1"/>
      <c r="L57" s="1"/>
    </row>
    <row r="58" spans="1:12" x14ac:dyDescent="0.35">
      <c r="A58" s="3">
        <f>IF(B58&lt;&gt;"",57,"")</f>
        <v>57</v>
      </c>
      <c r="B58" s="13">
        <f t="shared" si="4"/>
        <v>218536.12764507561</v>
      </c>
      <c r="C58" s="13">
        <f t="shared" si="0"/>
        <v>291.38150352676752</v>
      </c>
      <c r="D58" s="13">
        <f t="shared" si="2"/>
        <v>583.46610064734841</v>
      </c>
      <c r="E58" s="13">
        <f t="shared" si="3"/>
        <v>217952.66154442827</v>
      </c>
      <c r="F58" s="14">
        <f t="shared" si="1"/>
        <v>874.84760417411599</v>
      </c>
      <c r="G58" s="1"/>
      <c r="H58" s="1"/>
      <c r="I58" s="1"/>
      <c r="J58" s="1"/>
      <c r="L58" s="1"/>
    </row>
    <row r="59" spans="1:12" x14ac:dyDescent="0.35">
      <c r="A59" s="3">
        <f>IF(B59&lt;&gt;"",58,"")</f>
        <v>58</v>
      </c>
      <c r="B59" s="13">
        <f t="shared" si="4"/>
        <v>217952.66154442827</v>
      </c>
      <c r="C59" s="13">
        <f t="shared" si="0"/>
        <v>290.60354872590437</v>
      </c>
      <c r="D59" s="13">
        <f t="shared" si="2"/>
        <v>584.24405544821161</v>
      </c>
      <c r="E59" s="13">
        <f t="shared" si="3"/>
        <v>217368.41748898005</v>
      </c>
      <c r="F59" s="14">
        <f t="shared" si="1"/>
        <v>874.84760417411599</v>
      </c>
      <c r="G59" s="1"/>
      <c r="H59" s="1"/>
      <c r="I59" s="1"/>
      <c r="J59" s="1"/>
      <c r="L59" s="1"/>
    </row>
    <row r="60" spans="1:12" x14ac:dyDescent="0.35">
      <c r="A60" s="3">
        <f>IF(B60&lt;&gt;"",59,"")</f>
        <v>59</v>
      </c>
      <c r="B60" s="13">
        <f t="shared" si="4"/>
        <v>217368.41748898005</v>
      </c>
      <c r="C60" s="13">
        <f t="shared" si="0"/>
        <v>289.82455665197341</v>
      </c>
      <c r="D60" s="13">
        <f t="shared" si="2"/>
        <v>585.02304752214263</v>
      </c>
      <c r="E60" s="13">
        <f t="shared" si="3"/>
        <v>216783.3944414579</v>
      </c>
      <c r="F60" s="14">
        <f t="shared" si="1"/>
        <v>874.84760417411599</v>
      </c>
      <c r="G60" s="1"/>
      <c r="H60" s="1"/>
      <c r="I60" s="1"/>
      <c r="J60" s="1"/>
      <c r="L60" s="1"/>
    </row>
    <row r="61" spans="1:12" x14ac:dyDescent="0.35">
      <c r="A61" s="3">
        <f>IF(B61&lt;&gt;"",60,"")</f>
        <v>60</v>
      </c>
      <c r="B61" s="13">
        <f t="shared" si="4"/>
        <v>216783.3944414579</v>
      </c>
      <c r="C61" s="13">
        <f t="shared" si="0"/>
        <v>289.04452592194389</v>
      </c>
      <c r="D61" s="13">
        <f t="shared" si="2"/>
        <v>585.8030782521721</v>
      </c>
      <c r="E61" s="13">
        <f t="shared" si="3"/>
        <v>216197.59136320572</v>
      </c>
      <c r="F61" s="14">
        <f t="shared" si="1"/>
        <v>874.84760417411599</v>
      </c>
      <c r="G61" s="1"/>
      <c r="H61" s="1"/>
      <c r="I61" s="1"/>
      <c r="J61" s="1"/>
      <c r="L61" s="1"/>
    </row>
    <row r="62" spans="1:12" x14ac:dyDescent="0.35">
      <c r="A62" s="3">
        <f>IF(B62&lt;&gt;"",61,"")</f>
        <v>61</v>
      </c>
      <c r="B62" s="13">
        <f t="shared" si="4"/>
        <v>216197.59136320572</v>
      </c>
      <c r="C62" s="13">
        <f t="shared" si="0"/>
        <v>288.26345515094096</v>
      </c>
      <c r="D62" s="13">
        <f t="shared" si="2"/>
        <v>586.58414902317509</v>
      </c>
      <c r="E62" s="13">
        <f t="shared" si="3"/>
        <v>215611.00721418255</v>
      </c>
      <c r="F62" s="14">
        <f t="shared" si="1"/>
        <v>874.84760417411599</v>
      </c>
      <c r="G62" s="1"/>
      <c r="H62" s="1"/>
      <c r="I62" s="1"/>
      <c r="J62" s="1"/>
      <c r="L62" s="1"/>
    </row>
    <row r="63" spans="1:12" x14ac:dyDescent="0.35">
      <c r="A63" s="3">
        <f>IF(B63&lt;&gt;"",62,"")</f>
        <v>62</v>
      </c>
      <c r="B63" s="13">
        <f t="shared" si="4"/>
        <v>215611.00721418255</v>
      </c>
      <c r="C63" s="13">
        <f t="shared" si="0"/>
        <v>287.48134295224344</v>
      </c>
      <c r="D63" s="13">
        <f t="shared" si="2"/>
        <v>587.36626122187249</v>
      </c>
      <c r="E63" s="13">
        <f t="shared" si="3"/>
        <v>215023.64095296068</v>
      </c>
      <c r="F63" s="14">
        <f t="shared" si="1"/>
        <v>874.84760417411599</v>
      </c>
      <c r="G63" s="1"/>
      <c r="H63" s="1"/>
      <c r="I63" s="1"/>
      <c r="J63" s="1"/>
      <c r="L63" s="1"/>
    </row>
    <row r="64" spans="1:12" x14ac:dyDescent="0.35">
      <c r="A64" s="3">
        <f>IF(B64&lt;&gt;"",63,"")</f>
        <v>63</v>
      </c>
      <c r="B64" s="13">
        <f t="shared" si="4"/>
        <v>215023.64095296068</v>
      </c>
      <c r="C64" s="13">
        <f t="shared" si="0"/>
        <v>286.69818793728092</v>
      </c>
      <c r="D64" s="13">
        <f t="shared" si="2"/>
        <v>588.14941623683512</v>
      </c>
      <c r="E64" s="13">
        <f t="shared" si="3"/>
        <v>214435.49153672383</v>
      </c>
      <c r="F64" s="14">
        <f t="shared" si="1"/>
        <v>874.84760417411599</v>
      </c>
      <c r="G64" s="1"/>
      <c r="H64" s="1"/>
      <c r="I64" s="1"/>
      <c r="J64" s="1"/>
      <c r="L64" s="1"/>
    </row>
    <row r="65" spans="1:12" x14ac:dyDescent="0.35">
      <c r="A65" s="3">
        <f>IF(B65&lt;&gt;"",64,"")</f>
        <v>64</v>
      </c>
      <c r="B65" s="13">
        <f t="shared" si="4"/>
        <v>214435.49153672383</v>
      </c>
      <c r="C65" s="13">
        <f t="shared" si="0"/>
        <v>285.91398871563177</v>
      </c>
      <c r="D65" s="13">
        <f t="shared" si="2"/>
        <v>588.93361545848416</v>
      </c>
      <c r="E65" s="13">
        <f t="shared" si="3"/>
        <v>213846.55792126534</v>
      </c>
      <c r="F65" s="14">
        <f t="shared" si="1"/>
        <v>874.84760417411599</v>
      </c>
      <c r="G65" s="1"/>
      <c r="H65" s="1"/>
      <c r="I65" s="1"/>
      <c r="J65" s="1"/>
      <c r="L65" s="1"/>
    </row>
    <row r="66" spans="1:12" x14ac:dyDescent="0.35">
      <c r="A66" s="3">
        <f>IF(B66&lt;&gt;"",65,"")</f>
        <v>65</v>
      </c>
      <c r="B66" s="13">
        <f t="shared" si="4"/>
        <v>213846.55792126534</v>
      </c>
      <c r="C66" s="13">
        <f t="shared" ref="C66:C129" si="5">IFERROR(B66*$I$4/12,"")</f>
        <v>285.12874389502048</v>
      </c>
      <c r="D66" s="13">
        <f t="shared" si="2"/>
        <v>589.71886027909545</v>
      </c>
      <c r="E66" s="13">
        <f t="shared" si="3"/>
        <v>213256.83906098624</v>
      </c>
      <c r="F66" s="14">
        <f t="shared" ref="F66:F129" si="6">IF(A66&lt;&gt;"",$I$6,"")</f>
        <v>874.84760417411599</v>
      </c>
      <c r="G66" s="1"/>
      <c r="H66" s="1"/>
      <c r="I66" s="1"/>
      <c r="J66" s="1"/>
      <c r="L66" s="1"/>
    </row>
    <row r="67" spans="1:12" x14ac:dyDescent="0.35">
      <c r="A67" s="3">
        <f>IF(B67&lt;&gt;"",66,"")</f>
        <v>66</v>
      </c>
      <c r="B67" s="13">
        <f t="shared" si="4"/>
        <v>213256.83906098624</v>
      </c>
      <c r="C67" s="13">
        <f t="shared" si="5"/>
        <v>284.342452081315</v>
      </c>
      <c r="D67" s="13">
        <f t="shared" ref="D67:D130" si="7">IFERROR(F67-C67,"")</f>
        <v>590.50515209280093</v>
      </c>
      <c r="E67" s="13">
        <f t="shared" ref="E67:E130" si="8">IF(A67&lt;&gt;"",B67-D67,"")</f>
        <v>212666.33390889343</v>
      </c>
      <c r="F67" s="14">
        <f t="shared" si="6"/>
        <v>874.84760417411599</v>
      </c>
      <c r="G67" s="1"/>
      <c r="H67" s="1"/>
      <c r="I67" s="1"/>
      <c r="J67" s="1"/>
      <c r="L67" s="1"/>
    </row>
    <row r="68" spans="1:12" x14ac:dyDescent="0.35">
      <c r="A68" s="3">
        <f>IF(B68&lt;&gt;"",67,"")</f>
        <v>67</v>
      </c>
      <c r="B68" s="13">
        <f t="shared" ref="B68:B131" si="9">IFERROR(IF(B67-D67&gt;=0.01,B67-D67,""),"")</f>
        <v>212666.33390889343</v>
      </c>
      <c r="C68" s="13">
        <f t="shared" si="5"/>
        <v>283.55511187852454</v>
      </c>
      <c r="D68" s="13">
        <f t="shared" si="7"/>
        <v>591.2924922955915</v>
      </c>
      <c r="E68" s="13">
        <f t="shared" si="8"/>
        <v>212075.04141659784</v>
      </c>
      <c r="F68" s="14">
        <f t="shared" si="6"/>
        <v>874.84760417411599</v>
      </c>
      <c r="G68" s="1"/>
      <c r="H68" s="1"/>
      <c r="I68" s="1"/>
      <c r="J68" s="1"/>
      <c r="L68" s="1"/>
    </row>
    <row r="69" spans="1:12" x14ac:dyDescent="0.35">
      <c r="A69" s="3">
        <f>IF(B69&lt;&gt;"",68,"")</f>
        <v>68</v>
      </c>
      <c r="B69" s="13">
        <f t="shared" si="9"/>
        <v>212075.04141659784</v>
      </c>
      <c r="C69" s="13">
        <f t="shared" si="5"/>
        <v>282.76672188879712</v>
      </c>
      <c r="D69" s="13">
        <f t="shared" si="7"/>
        <v>592.08088228531892</v>
      </c>
      <c r="E69" s="13">
        <f t="shared" si="8"/>
        <v>211482.96053431253</v>
      </c>
      <c r="F69" s="14">
        <f t="shared" si="6"/>
        <v>874.84760417411599</v>
      </c>
      <c r="G69" s="1"/>
      <c r="H69" s="1"/>
      <c r="I69" s="1"/>
      <c r="J69" s="1"/>
      <c r="L69" s="1"/>
    </row>
    <row r="70" spans="1:12" x14ac:dyDescent="0.35">
      <c r="A70" s="3">
        <f>IF(B70&lt;&gt;"",69,"")</f>
        <v>69</v>
      </c>
      <c r="B70" s="13">
        <f t="shared" si="9"/>
        <v>211482.96053431253</v>
      </c>
      <c r="C70" s="13">
        <f t="shared" si="5"/>
        <v>281.9772807124167</v>
      </c>
      <c r="D70" s="13">
        <f t="shared" si="7"/>
        <v>592.87032346169929</v>
      </c>
      <c r="E70" s="13">
        <f t="shared" si="8"/>
        <v>210890.09021085082</v>
      </c>
      <c r="F70" s="14">
        <f t="shared" si="6"/>
        <v>874.84760417411599</v>
      </c>
      <c r="G70" s="1"/>
      <c r="H70" s="1"/>
      <c r="I70" s="1"/>
      <c r="J70" s="1"/>
      <c r="L70" s="1"/>
    </row>
    <row r="71" spans="1:12" x14ac:dyDescent="0.35">
      <c r="A71" s="3">
        <f>IF(B71&lt;&gt;"",70,"")</f>
        <v>70</v>
      </c>
      <c r="B71" s="13">
        <f t="shared" si="9"/>
        <v>210890.09021085082</v>
      </c>
      <c r="C71" s="13">
        <f t="shared" si="5"/>
        <v>281.18678694780107</v>
      </c>
      <c r="D71" s="13">
        <f t="shared" si="7"/>
        <v>593.66081722631498</v>
      </c>
      <c r="E71" s="13">
        <f t="shared" si="8"/>
        <v>210296.42939362451</v>
      </c>
      <c r="F71" s="14">
        <f t="shared" si="6"/>
        <v>874.84760417411599</v>
      </c>
      <c r="G71" s="1"/>
      <c r="H71" s="1"/>
      <c r="I71" s="1"/>
      <c r="J71" s="1"/>
      <c r="L71" s="1"/>
    </row>
    <row r="72" spans="1:12" x14ac:dyDescent="0.35">
      <c r="A72" s="3">
        <f>IF(B72&lt;&gt;"",71,"")</f>
        <v>71</v>
      </c>
      <c r="B72" s="13">
        <f t="shared" si="9"/>
        <v>210296.42939362451</v>
      </c>
      <c r="C72" s="13">
        <f t="shared" si="5"/>
        <v>280.39523919149934</v>
      </c>
      <c r="D72" s="13">
        <f t="shared" si="7"/>
        <v>594.4523649826167</v>
      </c>
      <c r="E72" s="13">
        <f t="shared" si="8"/>
        <v>209701.97702864188</v>
      </c>
      <c r="F72" s="14">
        <f t="shared" si="6"/>
        <v>874.84760417411599</v>
      </c>
      <c r="G72" s="1"/>
      <c r="H72" s="1"/>
      <c r="I72" s="1"/>
      <c r="J72" s="1"/>
      <c r="L72" s="1"/>
    </row>
    <row r="73" spans="1:12" x14ac:dyDescent="0.35">
      <c r="A73" s="3">
        <f>IF(B73&lt;&gt;"",72,"")</f>
        <v>72</v>
      </c>
      <c r="B73" s="13">
        <f t="shared" si="9"/>
        <v>209701.97702864188</v>
      </c>
      <c r="C73" s="13">
        <f t="shared" si="5"/>
        <v>279.60263603818919</v>
      </c>
      <c r="D73" s="13">
        <f t="shared" si="7"/>
        <v>595.2449681359268</v>
      </c>
      <c r="E73" s="13">
        <f t="shared" si="8"/>
        <v>209106.73206050595</v>
      </c>
      <c r="F73" s="14">
        <f t="shared" si="6"/>
        <v>874.84760417411599</v>
      </c>
      <c r="G73" s="1"/>
      <c r="H73" s="1"/>
      <c r="I73" s="1"/>
      <c r="J73" s="1"/>
      <c r="L73" s="1"/>
    </row>
    <row r="74" spans="1:12" x14ac:dyDescent="0.35">
      <c r="A74" s="3">
        <f>IF(B74&lt;&gt;"",73,"")</f>
        <v>73</v>
      </c>
      <c r="B74" s="13">
        <f t="shared" si="9"/>
        <v>209106.73206050595</v>
      </c>
      <c r="C74" s="13">
        <f t="shared" si="5"/>
        <v>278.8089760806746</v>
      </c>
      <c r="D74" s="13">
        <f t="shared" si="7"/>
        <v>596.03862809344139</v>
      </c>
      <c r="E74" s="13">
        <f t="shared" si="8"/>
        <v>208510.69343241252</v>
      </c>
      <c r="F74" s="14">
        <f t="shared" si="6"/>
        <v>874.84760417411599</v>
      </c>
      <c r="G74" s="1"/>
      <c r="H74" s="1"/>
      <c r="I74" s="1"/>
      <c r="J74" s="1"/>
      <c r="L74" s="1"/>
    </row>
    <row r="75" spans="1:12" x14ac:dyDescent="0.35">
      <c r="A75" s="3">
        <f>IF(B75&lt;&gt;"",74,"")</f>
        <v>74</v>
      </c>
      <c r="B75" s="13">
        <f t="shared" si="9"/>
        <v>208510.69343241252</v>
      </c>
      <c r="C75" s="13">
        <f t="shared" si="5"/>
        <v>278.01425790988338</v>
      </c>
      <c r="D75" s="13">
        <f t="shared" si="7"/>
        <v>596.83334626423266</v>
      </c>
      <c r="E75" s="13">
        <f t="shared" si="8"/>
        <v>207913.86008614828</v>
      </c>
      <c r="F75" s="14">
        <f t="shared" si="6"/>
        <v>874.84760417411599</v>
      </c>
      <c r="G75" s="1"/>
      <c r="H75" s="1"/>
      <c r="I75" s="1"/>
      <c r="J75" s="1"/>
      <c r="L75" s="1"/>
    </row>
    <row r="76" spans="1:12" x14ac:dyDescent="0.35">
      <c r="A76" s="3">
        <f>IF(B76&lt;&gt;"",75,"")</f>
        <v>75</v>
      </c>
      <c r="B76" s="13">
        <f t="shared" si="9"/>
        <v>207913.86008614828</v>
      </c>
      <c r="C76" s="13">
        <f t="shared" si="5"/>
        <v>277.21848011486435</v>
      </c>
      <c r="D76" s="13">
        <f t="shared" si="7"/>
        <v>597.62912405925158</v>
      </c>
      <c r="E76" s="13">
        <f t="shared" si="8"/>
        <v>207316.23096208903</v>
      </c>
      <c r="F76" s="14">
        <f t="shared" si="6"/>
        <v>874.84760417411599</v>
      </c>
      <c r="G76" s="1"/>
      <c r="H76" s="1"/>
      <c r="I76" s="1"/>
      <c r="J76" s="1"/>
      <c r="L76" s="1"/>
    </row>
    <row r="77" spans="1:12" x14ac:dyDescent="0.35">
      <c r="A77" s="3">
        <f>IF(B77&lt;&gt;"",76,"")</f>
        <v>76</v>
      </c>
      <c r="B77" s="13">
        <f t="shared" si="9"/>
        <v>207316.23096208903</v>
      </c>
      <c r="C77" s="13">
        <f t="shared" si="5"/>
        <v>276.4216412827854</v>
      </c>
      <c r="D77" s="13">
        <f t="shared" si="7"/>
        <v>598.42596289133053</v>
      </c>
      <c r="E77" s="13">
        <f t="shared" si="8"/>
        <v>206717.80499919769</v>
      </c>
      <c r="F77" s="14">
        <f t="shared" si="6"/>
        <v>874.84760417411599</v>
      </c>
      <c r="G77" s="1"/>
      <c r="H77" s="1"/>
      <c r="I77" s="1"/>
      <c r="J77" s="1"/>
      <c r="L77" s="1"/>
    </row>
    <row r="78" spans="1:12" x14ac:dyDescent="0.35">
      <c r="A78" s="3">
        <f>IF(B78&lt;&gt;"",77,"")</f>
        <v>77</v>
      </c>
      <c r="B78" s="13">
        <f t="shared" si="9"/>
        <v>206717.80499919769</v>
      </c>
      <c r="C78" s="13">
        <f t="shared" si="5"/>
        <v>275.62373999893026</v>
      </c>
      <c r="D78" s="13">
        <f t="shared" si="7"/>
        <v>599.22386417518578</v>
      </c>
      <c r="E78" s="13">
        <f t="shared" si="8"/>
        <v>206118.58113502251</v>
      </c>
      <c r="F78" s="14">
        <f t="shared" si="6"/>
        <v>874.84760417411599</v>
      </c>
      <c r="G78" s="1"/>
      <c r="H78" s="1"/>
      <c r="I78" s="1"/>
      <c r="J78" s="1"/>
      <c r="L78" s="1"/>
    </row>
    <row r="79" spans="1:12" x14ac:dyDescent="0.35">
      <c r="A79" s="3">
        <f>IF(B79&lt;&gt;"",78,"")</f>
        <v>78</v>
      </c>
      <c r="B79" s="13">
        <f t="shared" si="9"/>
        <v>206118.58113502251</v>
      </c>
      <c r="C79" s="13">
        <f t="shared" si="5"/>
        <v>274.8247748466967</v>
      </c>
      <c r="D79" s="13">
        <f t="shared" si="7"/>
        <v>600.02282932741923</v>
      </c>
      <c r="E79" s="13">
        <f t="shared" si="8"/>
        <v>205518.5583056951</v>
      </c>
      <c r="F79" s="14">
        <f t="shared" si="6"/>
        <v>874.84760417411599</v>
      </c>
      <c r="G79" s="1"/>
      <c r="H79" s="1"/>
      <c r="I79" s="1"/>
      <c r="J79" s="1"/>
      <c r="L79" s="1"/>
    </row>
    <row r="80" spans="1:12" x14ac:dyDescent="0.35">
      <c r="A80" s="3">
        <f>IF(B80&lt;&gt;"",79,"")</f>
        <v>79</v>
      </c>
      <c r="B80" s="13">
        <f t="shared" si="9"/>
        <v>205518.5583056951</v>
      </c>
      <c r="C80" s="13">
        <f t="shared" si="5"/>
        <v>274.02474440759346</v>
      </c>
      <c r="D80" s="13">
        <f t="shared" si="7"/>
        <v>600.82285976652247</v>
      </c>
      <c r="E80" s="13">
        <f t="shared" si="8"/>
        <v>204917.73544592859</v>
      </c>
      <c r="F80" s="14">
        <f t="shared" si="6"/>
        <v>874.84760417411599</v>
      </c>
      <c r="G80" s="1"/>
      <c r="H80" s="1"/>
      <c r="I80" s="1"/>
      <c r="J80" s="1"/>
      <c r="L80" s="1"/>
    </row>
    <row r="81" spans="1:12" x14ac:dyDescent="0.35">
      <c r="A81" s="3">
        <f>IF(B81&lt;&gt;"",80,"")</f>
        <v>80</v>
      </c>
      <c r="B81" s="13">
        <f t="shared" si="9"/>
        <v>204917.73544592859</v>
      </c>
      <c r="C81" s="13">
        <f t="shared" si="5"/>
        <v>273.22364726123811</v>
      </c>
      <c r="D81" s="13">
        <f t="shared" si="7"/>
        <v>601.62395691287793</v>
      </c>
      <c r="E81" s="13">
        <f t="shared" si="8"/>
        <v>204316.11148901572</v>
      </c>
      <c r="F81" s="14">
        <f t="shared" si="6"/>
        <v>874.84760417411599</v>
      </c>
      <c r="G81" s="1"/>
      <c r="H81" s="1"/>
      <c r="I81" s="1"/>
      <c r="J81" s="1"/>
      <c r="L81" s="1"/>
    </row>
    <row r="82" spans="1:12" x14ac:dyDescent="0.35">
      <c r="A82" s="3">
        <f>IF(B82&lt;&gt;"",81,"")</f>
        <v>81</v>
      </c>
      <c r="B82" s="13">
        <f t="shared" si="9"/>
        <v>204316.11148901572</v>
      </c>
      <c r="C82" s="13">
        <f t="shared" si="5"/>
        <v>272.42148198535432</v>
      </c>
      <c r="D82" s="13">
        <f t="shared" si="7"/>
        <v>602.42612218876161</v>
      </c>
      <c r="E82" s="13">
        <f t="shared" si="8"/>
        <v>203713.68536682695</v>
      </c>
      <c r="F82" s="14">
        <f t="shared" si="6"/>
        <v>874.84760417411599</v>
      </c>
      <c r="G82" s="1"/>
      <c r="H82" s="1"/>
      <c r="I82" s="1"/>
      <c r="J82" s="1"/>
      <c r="L82" s="1"/>
    </row>
    <row r="83" spans="1:12" x14ac:dyDescent="0.35">
      <c r="A83" s="3">
        <f>IF(B83&lt;&gt;"",82,"")</f>
        <v>82</v>
      </c>
      <c r="B83" s="13">
        <f t="shared" si="9"/>
        <v>203713.68536682695</v>
      </c>
      <c r="C83" s="13">
        <f t="shared" si="5"/>
        <v>271.61824715576927</v>
      </c>
      <c r="D83" s="13">
        <f t="shared" si="7"/>
        <v>603.22935701834672</v>
      </c>
      <c r="E83" s="13">
        <f t="shared" si="8"/>
        <v>203110.45600980861</v>
      </c>
      <c r="F83" s="14">
        <f t="shared" si="6"/>
        <v>874.84760417411599</v>
      </c>
      <c r="G83" s="1"/>
      <c r="H83" s="1"/>
      <c r="I83" s="1"/>
      <c r="J83" s="1"/>
      <c r="L83" s="1"/>
    </row>
    <row r="84" spans="1:12" x14ac:dyDescent="0.35">
      <c r="A84" s="3">
        <f>IF(B84&lt;&gt;"",83,"")</f>
        <v>83</v>
      </c>
      <c r="B84" s="13">
        <f t="shared" si="9"/>
        <v>203110.45600980861</v>
      </c>
      <c r="C84" s="13">
        <f t="shared" si="5"/>
        <v>270.81394134641147</v>
      </c>
      <c r="D84" s="13">
        <f t="shared" si="7"/>
        <v>604.03366282770457</v>
      </c>
      <c r="E84" s="13">
        <f t="shared" si="8"/>
        <v>202506.42234698089</v>
      </c>
      <c r="F84" s="14">
        <f t="shared" si="6"/>
        <v>874.84760417411599</v>
      </c>
      <c r="G84" s="1"/>
      <c r="H84" s="1"/>
      <c r="I84" s="1"/>
      <c r="J84" s="1"/>
      <c r="L84" s="1"/>
    </row>
    <row r="85" spans="1:12" x14ac:dyDescent="0.35">
      <c r="A85" s="3">
        <f>IF(B85&lt;&gt;"",84,"")</f>
        <v>84</v>
      </c>
      <c r="B85" s="13">
        <f t="shared" si="9"/>
        <v>202506.42234698089</v>
      </c>
      <c r="C85" s="13">
        <f t="shared" si="5"/>
        <v>270.00856312930784</v>
      </c>
      <c r="D85" s="13">
        <f t="shared" si="7"/>
        <v>604.83904104480814</v>
      </c>
      <c r="E85" s="13">
        <f t="shared" si="8"/>
        <v>201901.58330593607</v>
      </c>
      <c r="F85" s="14">
        <f t="shared" si="6"/>
        <v>874.84760417411599</v>
      </c>
      <c r="G85" s="1"/>
      <c r="H85" s="1"/>
      <c r="I85" s="1"/>
      <c r="J85" s="1"/>
      <c r="L85" s="1"/>
    </row>
    <row r="86" spans="1:12" x14ac:dyDescent="0.35">
      <c r="A86" s="3">
        <f>IF(B86&lt;&gt;"",85,"")</f>
        <v>85</v>
      </c>
      <c r="B86" s="13">
        <f t="shared" si="9"/>
        <v>201901.58330593607</v>
      </c>
      <c r="C86" s="13">
        <f t="shared" si="5"/>
        <v>269.20211107458141</v>
      </c>
      <c r="D86" s="13">
        <f t="shared" si="7"/>
        <v>605.64549309953463</v>
      </c>
      <c r="E86" s="13">
        <f t="shared" si="8"/>
        <v>201295.93781283655</v>
      </c>
      <c r="F86" s="14">
        <f t="shared" si="6"/>
        <v>874.84760417411599</v>
      </c>
      <c r="G86" s="1"/>
      <c r="H86" s="1"/>
      <c r="I86" s="1"/>
      <c r="J86" s="1"/>
      <c r="L86" s="1"/>
    </row>
    <row r="87" spans="1:12" x14ac:dyDescent="0.35">
      <c r="A87" s="3">
        <f>IF(B87&lt;&gt;"",86,"")</f>
        <v>86</v>
      </c>
      <c r="B87" s="13">
        <f t="shared" si="9"/>
        <v>201295.93781283655</v>
      </c>
      <c r="C87" s="13">
        <f t="shared" si="5"/>
        <v>268.3945837504487</v>
      </c>
      <c r="D87" s="13">
        <f t="shared" si="7"/>
        <v>606.45302042366734</v>
      </c>
      <c r="E87" s="13">
        <f t="shared" si="8"/>
        <v>200689.48479241287</v>
      </c>
      <c r="F87" s="14">
        <f t="shared" si="6"/>
        <v>874.84760417411599</v>
      </c>
      <c r="G87" s="1"/>
      <c r="H87" s="1"/>
      <c r="I87" s="1"/>
      <c r="J87" s="1"/>
      <c r="L87" s="1"/>
    </row>
    <row r="88" spans="1:12" x14ac:dyDescent="0.35">
      <c r="A88" s="3">
        <f>IF(B88&lt;&gt;"",87,"")</f>
        <v>87</v>
      </c>
      <c r="B88" s="13">
        <f t="shared" si="9"/>
        <v>200689.48479241287</v>
      </c>
      <c r="C88" s="13">
        <f t="shared" si="5"/>
        <v>267.58597972321718</v>
      </c>
      <c r="D88" s="13">
        <f t="shared" si="7"/>
        <v>607.26162445089881</v>
      </c>
      <c r="E88" s="13">
        <f t="shared" si="8"/>
        <v>200082.22316796196</v>
      </c>
      <c r="F88" s="14">
        <f t="shared" si="6"/>
        <v>874.84760417411599</v>
      </c>
      <c r="G88" s="1"/>
      <c r="H88" s="1"/>
      <c r="I88" s="1"/>
      <c r="J88" s="1"/>
      <c r="L88" s="1"/>
    </row>
    <row r="89" spans="1:12" x14ac:dyDescent="0.35">
      <c r="A89" s="3">
        <f>IF(B89&lt;&gt;"",88,"")</f>
        <v>88</v>
      </c>
      <c r="B89" s="13">
        <f t="shared" si="9"/>
        <v>200082.22316796196</v>
      </c>
      <c r="C89" s="13">
        <f t="shared" si="5"/>
        <v>266.77629755728259</v>
      </c>
      <c r="D89" s="13">
        <f t="shared" si="7"/>
        <v>608.07130661683345</v>
      </c>
      <c r="E89" s="13">
        <f t="shared" si="8"/>
        <v>199474.15186134513</v>
      </c>
      <c r="F89" s="14">
        <f t="shared" si="6"/>
        <v>874.84760417411599</v>
      </c>
      <c r="G89" s="1"/>
      <c r="H89" s="1"/>
      <c r="I89" s="1"/>
      <c r="J89" s="1"/>
      <c r="L89" s="1"/>
    </row>
    <row r="90" spans="1:12" x14ac:dyDescent="0.35">
      <c r="A90" s="3">
        <f>IF(B90&lt;&gt;"",89,"")</f>
        <v>89</v>
      </c>
      <c r="B90" s="13">
        <f t="shared" si="9"/>
        <v>199474.15186134513</v>
      </c>
      <c r="C90" s="13">
        <f t="shared" si="5"/>
        <v>265.96553581512688</v>
      </c>
      <c r="D90" s="13">
        <f t="shared" si="7"/>
        <v>608.88206835898905</v>
      </c>
      <c r="E90" s="13">
        <f t="shared" si="8"/>
        <v>198865.26979298613</v>
      </c>
      <c r="F90" s="14">
        <f t="shared" si="6"/>
        <v>874.84760417411599</v>
      </c>
      <c r="G90" s="1"/>
      <c r="H90" s="1"/>
      <c r="I90" s="1"/>
      <c r="J90" s="1"/>
      <c r="L90" s="1"/>
    </row>
    <row r="91" spans="1:12" x14ac:dyDescent="0.35">
      <c r="A91" s="3">
        <f>IF(B91&lt;&gt;"",90,"")</f>
        <v>90</v>
      </c>
      <c r="B91" s="13">
        <f t="shared" si="9"/>
        <v>198865.26979298613</v>
      </c>
      <c r="C91" s="13">
        <f t="shared" si="5"/>
        <v>265.15369305731485</v>
      </c>
      <c r="D91" s="13">
        <f t="shared" si="7"/>
        <v>609.69391111680113</v>
      </c>
      <c r="E91" s="13">
        <f t="shared" si="8"/>
        <v>198255.57588186933</v>
      </c>
      <c r="F91" s="14">
        <f t="shared" si="6"/>
        <v>874.84760417411599</v>
      </c>
      <c r="G91" s="1"/>
      <c r="H91" s="1"/>
      <c r="I91" s="1"/>
      <c r="J91" s="1"/>
      <c r="L91" s="1"/>
    </row>
    <row r="92" spans="1:12" x14ac:dyDescent="0.35">
      <c r="A92" s="3">
        <f>IF(B92&lt;&gt;"",91,"")</f>
        <v>91</v>
      </c>
      <c r="B92" s="13">
        <f t="shared" si="9"/>
        <v>198255.57588186933</v>
      </c>
      <c r="C92" s="13">
        <f t="shared" si="5"/>
        <v>264.34076784249243</v>
      </c>
      <c r="D92" s="13">
        <f t="shared" si="7"/>
        <v>610.50683633162362</v>
      </c>
      <c r="E92" s="13">
        <f t="shared" si="8"/>
        <v>197645.0690455377</v>
      </c>
      <c r="F92" s="14">
        <f t="shared" si="6"/>
        <v>874.84760417411599</v>
      </c>
      <c r="G92" s="1"/>
      <c r="H92" s="1"/>
      <c r="I92" s="1"/>
      <c r="J92" s="1"/>
      <c r="L92" s="1"/>
    </row>
    <row r="93" spans="1:12" x14ac:dyDescent="0.35">
      <c r="A93" s="3">
        <f>IF(B93&lt;&gt;"",92,"")</f>
        <v>92</v>
      </c>
      <c r="B93" s="13">
        <f t="shared" si="9"/>
        <v>197645.0690455377</v>
      </c>
      <c r="C93" s="13">
        <f t="shared" si="5"/>
        <v>263.52675872738359</v>
      </c>
      <c r="D93" s="13">
        <f t="shared" si="7"/>
        <v>611.32084544673239</v>
      </c>
      <c r="E93" s="13">
        <f t="shared" si="8"/>
        <v>197033.74820009098</v>
      </c>
      <c r="F93" s="14">
        <f t="shared" si="6"/>
        <v>874.84760417411599</v>
      </c>
      <c r="G93" s="1"/>
      <c r="H93" s="1"/>
      <c r="I93" s="1"/>
      <c r="J93" s="1"/>
      <c r="L93" s="1"/>
    </row>
    <row r="94" spans="1:12" x14ac:dyDescent="0.35">
      <c r="A94" s="3">
        <f>IF(B94&lt;&gt;"",93,"")</f>
        <v>93</v>
      </c>
      <c r="B94" s="13">
        <f t="shared" si="9"/>
        <v>197033.74820009098</v>
      </c>
      <c r="C94" s="13">
        <f t="shared" si="5"/>
        <v>262.71166426678798</v>
      </c>
      <c r="D94" s="13">
        <f t="shared" si="7"/>
        <v>612.13593990732807</v>
      </c>
      <c r="E94" s="13">
        <f t="shared" si="8"/>
        <v>196421.61226018364</v>
      </c>
      <c r="F94" s="14">
        <f t="shared" si="6"/>
        <v>874.84760417411599</v>
      </c>
      <c r="G94" s="1"/>
      <c r="H94" s="1"/>
      <c r="I94" s="1"/>
      <c r="J94" s="1"/>
      <c r="L94" s="1"/>
    </row>
    <row r="95" spans="1:12" x14ac:dyDescent="0.35">
      <c r="A95" s="3">
        <f>IF(B95&lt;&gt;"",94,"")</f>
        <v>94</v>
      </c>
      <c r="B95" s="13">
        <f t="shared" si="9"/>
        <v>196421.61226018364</v>
      </c>
      <c r="C95" s="13">
        <f t="shared" si="5"/>
        <v>261.8954830135782</v>
      </c>
      <c r="D95" s="13">
        <f t="shared" si="7"/>
        <v>612.95212116053779</v>
      </c>
      <c r="E95" s="13">
        <f t="shared" si="8"/>
        <v>195808.66013902309</v>
      </c>
      <c r="F95" s="14">
        <f t="shared" si="6"/>
        <v>874.84760417411599</v>
      </c>
      <c r="G95" s="1"/>
      <c r="H95" s="1"/>
      <c r="I95" s="1"/>
      <c r="J95" s="1"/>
      <c r="L95" s="1"/>
    </row>
    <row r="96" spans="1:12" x14ac:dyDescent="0.35">
      <c r="A96" s="3">
        <f>IF(B96&lt;&gt;"",95,"")</f>
        <v>95</v>
      </c>
      <c r="B96" s="13">
        <f t="shared" si="9"/>
        <v>195808.66013902309</v>
      </c>
      <c r="C96" s="13">
        <f t="shared" si="5"/>
        <v>261.07821351869745</v>
      </c>
      <c r="D96" s="13">
        <f t="shared" si="7"/>
        <v>613.76939065541853</v>
      </c>
      <c r="E96" s="13">
        <f t="shared" si="8"/>
        <v>195194.89074836767</v>
      </c>
      <c r="F96" s="14">
        <f t="shared" si="6"/>
        <v>874.84760417411599</v>
      </c>
      <c r="G96" s="1"/>
      <c r="H96" s="1"/>
      <c r="I96" s="1"/>
      <c r="J96" s="1"/>
      <c r="L96" s="1"/>
    </row>
    <row r="97" spans="1:12" x14ac:dyDescent="0.35">
      <c r="A97" s="3">
        <f>IF(B97&lt;&gt;"",96,"")</f>
        <v>96</v>
      </c>
      <c r="B97" s="13">
        <f t="shared" si="9"/>
        <v>195194.89074836767</v>
      </c>
      <c r="C97" s="13">
        <f t="shared" si="5"/>
        <v>260.25985433115687</v>
      </c>
      <c r="D97" s="13">
        <f t="shared" si="7"/>
        <v>614.58774984295906</v>
      </c>
      <c r="E97" s="13">
        <f t="shared" si="8"/>
        <v>194580.30299852471</v>
      </c>
      <c r="F97" s="14">
        <f t="shared" si="6"/>
        <v>874.84760417411599</v>
      </c>
      <c r="G97" s="1"/>
      <c r="H97" s="1"/>
      <c r="I97" s="1"/>
      <c r="J97" s="1"/>
      <c r="L97" s="1"/>
    </row>
    <row r="98" spans="1:12" x14ac:dyDescent="0.35">
      <c r="A98" s="3">
        <f>IF(B98&lt;&gt;"",97,"")</f>
        <v>97</v>
      </c>
      <c r="B98" s="13">
        <f t="shared" si="9"/>
        <v>194580.30299852471</v>
      </c>
      <c r="C98" s="13">
        <f t="shared" si="5"/>
        <v>259.44040399803299</v>
      </c>
      <c r="D98" s="13">
        <f t="shared" si="7"/>
        <v>615.40720017608305</v>
      </c>
      <c r="E98" s="13">
        <f t="shared" si="8"/>
        <v>193964.89579834862</v>
      </c>
      <c r="F98" s="14">
        <f t="shared" si="6"/>
        <v>874.84760417411599</v>
      </c>
      <c r="G98" s="1"/>
      <c r="H98" s="1"/>
      <c r="I98" s="1"/>
      <c r="J98" s="1"/>
      <c r="L98" s="1"/>
    </row>
    <row r="99" spans="1:12" x14ac:dyDescent="0.35">
      <c r="A99" s="3">
        <f>IF(B99&lt;&gt;"",98,"")</f>
        <v>98</v>
      </c>
      <c r="B99" s="13">
        <f t="shared" si="9"/>
        <v>193964.89579834862</v>
      </c>
      <c r="C99" s="13">
        <f t="shared" si="5"/>
        <v>258.61986106446483</v>
      </c>
      <c r="D99" s="13">
        <f t="shared" si="7"/>
        <v>616.2277431096511</v>
      </c>
      <c r="E99" s="13">
        <f t="shared" si="8"/>
        <v>193348.66805523896</v>
      </c>
      <c r="F99" s="14">
        <f t="shared" si="6"/>
        <v>874.84760417411599</v>
      </c>
      <c r="G99" s="1"/>
      <c r="H99" s="1"/>
      <c r="I99" s="1"/>
      <c r="J99" s="1"/>
      <c r="L99" s="1"/>
    </row>
    <row r="100" spans="1:12" x14ac:dyDescent="0.35">
      <c r="A100" s="3">
        <f>IF(B100&lt;&gt;"",99,"")</f>
        <v>99</v>
      </c>
      <c r="B100" s="13">
        <f t="shared" si="9"/>
        <v>193348.66805523896</v>
      </c>
      <c r="C100" s="13">
        <f t="shared" si="5"/>
        <v>257.79822407365197</v>
      </c>
      <c r="D100" s="13">
        <f t="shared" si="7"/>
        <v>617.04938010046408</v>
      </c>
      <c r="E100" s="13">
        <f t="shared" si="8"/>
        <v>192731.61867513848</v>
      </c>
      <c r="F100" s="14">
        <f t="shared" si="6"/>
        <v>874.84760417411599</v>
      </c>
      <c r="G100" s="1"/>
      <c r="H100" s="1"/>
      <c r="I100" s="1"/>
      <c r="J100" s="1"/>
      <c r="L100" s="1"/>
    </row>
    <row r="101" spans="1:12" x14ac:dyDescent="0.35">
      <c r="A101" s="3">
        <f>IF(B101&lt;&gt;"",100,"")</f>
        <v>100</v>
      </c>
      <c r="B101" s="13">
        <f t="shared" si="9"/>
        <v>192731.61867513848</v>
      </c>
      <c r="C101" s="13">
        <f t="shared" si="5"/>
        <v>256.9754915668513</v>
      </c>
      <c r="D101" s="13">
        <f t="shared" si="7"/>
        <v>617.87211260726463</v>
      </c>
      <c r="E101" s="13">
        <f t="shared" si="8"/>
        <v>192113.74656253122</v>
      </c>
      <c r="F101" s="14">
        <f t="shared" si="6"/>
        <v>874.84760417411599</v>
      </c>
      <c r="G101" s="1"/>
      <c r="H101" s="1"/>
      <c r="I101" s="1"/>
      <c r="J101" s="1"/>
      <c r="L101" s="1"/>
    </row>
    <row r="102" spans="1:12" x14ac:dyDescent="0.35">
      <c r="A102" s="3">
        <f>IF(B102&lt;&gt;"",101,"")</f>
        <v>101</v>
      </c>
      <c r="B102" s="13">
        <f t="shared" si="9"/>
        <v>192113.74656253122</v>
      </c>
      <c r="C102" s="13">
        <f t="shared" si="5"/>
        <v>256.15166208337496</v>
      </c>
      <c r="D102" s="13">
        <f t="shared" si="7"/>
        <v>618.69594209074103</v>
      </c>
      <c r="E102" s="13">
        <f t="shared" si="8"/>
        <v>191495.05062044048</v>
      </c>
      <c r="F102" s="14">
        <f t="shared" si="6"/>
        <v>874.84760417411599</v>
      </c>
      <c r="G102" s="1"/>
      <c r="H102" s="1"/>
      <c r="I102" s="1"/>
      <c r="J102" s="1"/>
      <c r="L102" s="1"/>
    </row>
    <row r="103" spans="1:12" x14ac:dyDescent="0.35">
      <c r="A103" s="3">
        <f>IF(B103&lt;&gt;"",102,"")</f>
        <v>102</v>
      </c>
      <c r="B103" s="13">
        <f t="shared" si="9"/>
        <v>191495.05062044048</v>
      </c>
      <c r="C103" s="13">
        <f t="shared" si="5"/>
        <v>255.32673416058731</v>
      </c>
      <c r="D103" s="13">
        <f t="shared" si="7"/>
        <v>619.52087001352868</v>
      </c>
      <c r="E103" s="13">
        <f t="shared" si="8"/>
        <v>190875.52975042694</v>
      </c>
      <c r="F103" s="14">
        <f t="shared" si="6"/>
        <v>874.84760417411599</v>
      </c>
      <c r="G103" s="1"/>
      <c r="H103" s="1"/>
      <c r="I103" s="1"/>
      <c r="J103" s="1"/>
      <c r="L103" s="1"/>
    </row>
    <row r="104" spans="1:12" x14ac:dyDescent="0.35">
      <c r="A104" s="3">
        <f>IF(B104&lt;&gt;"",103,"")</f>
        <v>103</v>
      </c>
      <c r="B104" s="13">
        <f t="shared" si="9"/>
        <v>190875.52975042694</v>
      </c>
      <c r="C104" s="13">
        <f t="shared" si="5"/>
        <v>254.5007063339026</v>
      </c>
      <c r="D104" s="13">
        <f t="shared" si="7"/>
        <v>620.34689784021339</v>
      </c>
      <c r="E104" s="13">
        <f t="shared" si="8"/>
        <v>190255.18285258673</v>
      </c>
      <c r="F104" s="14">
        <f t="shared" si="6"/>
        <v>874.84760417411599</v>
      </c>
      <c r="G104" s="1"/>
      <c r="H104" s="1"/>
      <c r="I104" s="1"/>
      <c r="J104" s="1"/>
      <c r="L104" s="1"/>
    </row>
    <row r="105" spans="1:12" x14ac:dyDescent="0.35">
      <c r="A105" s="3">
        <f>IF(B105&lt;&gt;"",104,"")</f>
        <v>104</v>
      </c>
      <c r="B105" s="13">
        <f t="shared" si="9"/>
        <v>190255.18285258673</v>
      </c>
      <c r="C105" s="13">
        <f t="shared" si="5"/>
        <v>253.67357713678231</v>
      </c>
      <c r="D105" s="13">
        <f t="shared" si="7"/>
        <v>621.17402703733364</v>
      </c>
      <c r="E105" s="13">
        <f t="shared" si="8"/>
        <v>189634.00882554939</v>
      </c>
      <c r="F105" s="14">
        <f t="shared" si="6"/>
        <v>874.84760417411599</v>
      </c>
      <c r="G105" s="1"/>
      <c r="H105" s="1"/>
      <c r="I105" s="1"/>
      <c r="J105" s="1"/>
      <c r="L105" s="1"/>
    </row>
    <row r="106" spans="1:12" x14ac:dyDescent="0.35">
      <c r="A106" s="3">
        <f>IF(B106&lt;&gt;"",105,"")</f>
        <v>105</v>
      </c>
      <c r="B106" s="13">
        <f t="shared" si="9"/>
        <v>189634.00882554939</v>
      </c>
      <c r="C106" s="13">
        <f t="shared" si="5"/>
        <v>252.84534510073252</v>
      </c>
      <c r="D106" s="13">
        <f t="shared" si="7"/>
        <v>622.00225907338347</v>
      </c>
      <c r="E106" s="13">
        <f t="shared" si="8"/>
        <v>189012.00656647602</v>
      </c>
      <c r="F106" s="14">
        <f t="shared" si="6"/>
        <v>874.84760417411599</v>
      </c>
      <c r="G106" s="1"/>
      <c r="H106" s="1"/>
      <c r="I106" s="1"/>
      <c r="J106" s="1"/>
      <c r="L106" s="1"/>
    </row>
    <row r="107" spans="1:12" x14ac:dyDescent="0.35">
      <c r="A107" s="3">
        <f>IF(B107&lt;&gt;"",106,"")</f>
        <v>106</v>
      </c>
      <c r="B107" s="13">
        <f t="shared" si="9"/>
        <v>189012.00656647602</v>
      </c>
      <c r="C107" s="13">
        <f t="shared" si="5"/>
        <v>252.01600875530139</v>
      </c>
      <c r="D107" s="13">
        <f t="shared" si="7"/>
        <v>622.83159541881457</v>
      </c>
      <c r="E107" s="13">
        <f t="shared" si="8"/>
        <v>188389.17497105722</v>
      </c>
      <c r="F107" s="14">
        <f t="shared" si="6"/>
        <v>874.84760417411599</v>
      </c>
      <c r="G107" s="1"/>
      <c r="H107" s="1"/>
      <c r="I107" s="1"/>
      <c r="J107" s="1"/>
      <c r="L107" s="1"/>
    </row>
    <row r="108" spans="1:12" x14ac:dyDescent="0.35">
      <c r="A108" s="3">
        <f>IF(B108&lt;&gt;"",107,"")</f>
        <v>107</v>
      </c>
      <c r="B108" s="13">
        <f t="shared" si="9"/>
        <v>188389.17497105722</v>
      </c>
      <c r="C108" s="13">
        <f t="shared" si="5"/>
        <v>251.18556662807632</v>
      </c>
      <c r="D108" s="13">
        <f t="shared" si="7"/>
        <v>623.66203754603964</v>
      </c>
      <c r="E108" s="13">
        <f t="shared" si="8"/>
        <v>187765.51293351117</v>
      </c>
      <c r="F108" s="14">
        <f t="shared" si="6"/>
        <v>874.84760417411599</v>
      </c>
      <c r="G108" s="1"/>
      <c r="H108" s="1"/>
      <c r="I108" s="1"/>
      <c r="J108" s="1"/>
      <c r="L108" s="1"/>
    </row>
    <row r="109" spans="1:12" x14ac:dyDescent="0.35">
      <c r="A109" s="3">
        <f>IF(B109&lt;&gt;"",108,"")</f>
        <v>108</v>
      </c>
      <c r="B109" s="13">
        <f t="shared" si="9"/>
        <v>187765.51293351117</v>
      </c>
      <c r="C109" s="13">
        <f t="shared" si="5"/>
        <v>250.35401724468156</v>
      </c>
      <c r="D109" s="13">
        <f t="shared" si="7"/>
        <v>624.4935869294344</v>
      </c>
      <c r="E109" s="13">
        <f t="shared" si="8"/>
        <v>187141.01934658174</v>
      </c>
      <c r="F109" s="14">
        <f t="shared" si="6"/>
        <v>874.84760417411599</v>
      </c>
      <c r="G109" s="1"/>
      <c r="H109" s="1"/>
      <c r="I109" s="1"/>
      <c r="J109" s="1"/>
      <c r="L109" s="1"/>
    </row>
    <row r="110" spans="1:12" x14ac:dyDescent="0.35">
      <c r="A110" s="3">
        <f>IF(B110&lt;&gt;"",109,"")</f>
        <v>109</v>
      </c>
      <c r="B110" s="13">
        <f t="shared" si="9"/>
        <v>187141.01934658174</v>
      </c>
      <c r="C110" s="13">
        <f t="shared" si="5"/>
        <v>249.52135912877566</v>
      </c>
      <c r="D110" s="13">
        <f t="shared" si="7"/>
        <v>625.32624504534033</v>
      </c>
      <c r="E110" s="13">
        <f t="shared" si="8"/>
        <v>186515.6931015364</v>
      </c>
      <c r="F110" s="14">
        <f t="shared" si="6"/>
        <v>874.84760417411599</v>
      </c>
      <c r="G110" s="1"/>
      <c r="H110" s="1"/>
      <c r="I110" s="1"/>
      <c r="J110" s="1"/>
      <c r="L110" s="1"/>
    </row>
    <row r="111" spans="1:12" x14ac:dyDescent="0.35">
      <c r="A111" s="3">
        <f>IF(B111&lt;&gt;"",110,"")</f>
        <v>110</v>
      </c>
      <c r="B111" s="13">
        <f t="shared" si="9"/>
        <v>186515.6931015364</v>
      </c>
      <c r="C111" s="13">
        <f t="shared" si="5"/>
        <v>248.6875908020485</v>
      </c>
      <c r="D111" s="13">
        <f t="shared" si="7"/>
        <v>626.16001337206751</v>
      </c>
      <c r="E111" s="13">
        <f t="shared" si="8"/>
        <v>185889.53308816432</v>
      </c>
      <c r="F111" s="14">
        <f t="shared" si="6"/>
        <v>874.84760417411599</v>
      </c>
      <c r="G111" s="1"/>
      <c r="H111" s="1"/>
      <c r="I111" s="1"/>
      <c r="J111" s="1"/>
      <c r="L111" s="1"/>
    </row>
    <row r="112" spans="1:12" x14ac:dyDescent="0.35">
      <c r="A112" s="3">
        <f>IF(B112&lt;&gt;"",111,"")</f>
        <v>111</v>
      </c>
      <c r="B112" s="13">
        <f t="shared" si="9"/>
        <v>185889.53308816432</v>
      </c>
      <c r="C112" s="13">
        <f t="shared" si="5"/>
        <v>247.85271078421908</v>
      </c>
      <c r="D112" s="13">
        <f t="shared" si="7"/>
        <v>626.9948933898969</v>
      </c>
      <c r="E112" s="13">
        <f t="shared" si="8"/>
        <v>185262.53819477442</v>
      </c>
      <c r="F112" s="14">
        <f t="shared" si="6"/>
        <v>874.84760417411599</v>
      </c>
      <c r="G112" s="1"/>
      <c r="H112" s="1"/>
      <c r="I112" s="1"/>
      <c r="J112" s="1"/>
      <c r="L112" s="1"/>
    </row>
    <row r="113" spans="1:12" x14ac:dyDescent="0.35">
      <c r="A113" s="3">
        <f>IF(B113&lt;&gt;"",112,"")</f>
        <v>112</v>
      </c>
      <c r="B113" s="13">
        <f t="shared" si="9"/>
        <v>185262.53819477442</v>
      </c>
      <c r="C113" s="13">
        <f t="shared" si="5"/>
        <v>247.01671759303255</v>
      </c>
      <c r="D113" s="13">
        <f t="shared" si="7"/>
        <v>627.8308865810834</v>
      </c>
      <c r="E113" s="13">
        <f t="shared" si="8"/>
        <v>184634.70730819332</v>
      </c>
      <c r="F113" s="14">
        <f t="shared" si="6"/>
        <v>874.84760417411599</v>
      </c>
      <c r="G113" s="1"/>
      <c r="H113" s="1"/>
      <c r="I113" s="1"/>
      <c r="J113" s="1"/>
      <c r="L113" s="1"/>
    </row>
    <row r="114" spans="1:12" x14ac:dyDescent="0.35">
      <c r="A114" s="3">
        <f>IF(B114&lt;&gt;"",113,"")</f>
        <v>113</v>
      </c>
      <c r="B114" s="13">
        <f t="shared" si="9"/>
        <v>184634.70730819332</v>
      </c>
      <c r="C114" s="13">
        <f t="shared" si="5"/>
        <v>246.17960974425776</v>
      </c>
      <c r="D114" s="13">
        <f t="shared" si="7"/>
        <v>628.66799442985825</v>
      </c>
      <c r="E114" s="13">
        <f t="shared" si="8"/>
        <v>184006.03931376347</v>
      </c>
      <c r="F114" s="14">
        <f t="shared" si="6"/>
        <v>874.84760417411599</v>
      </c>
      <c r="G114" s="1"/>
      <c r="H114" s="1"/>
      <c r="I114" s="1"/>
      <c r="J114" s="1"/>
      <c r="L114" s="1"/>
    </row>
    <row r="115" spans="1:12" x14ac:dyDescent="0.35">
      <c r="A115" s="3">
        <f>IF(B115&lt;&gt;"",114,"")</f>
        <v>114</v>
      </c>
      <c r="B115" s="13">
        <f t="shared" si="9"/>
        <v>184006.03931376347</v>
      </c>
      <c r="C115" s="13">
        <f t="shared" si="5"/>
        <v>245.34138575168461</v>
      </c>
      <c r="D115" s="13">
        <f t="shared" si="7"/>
        <v>629.5062184224314</v>
      </c>
      <c r="E115" s="13">
        <f t="shared" si="8"/>
        <v>183376.53309534103</v>
      </c>
      <c r="F115" s="14">
        <f t="shared" si="6"/>
        <v>874.84760417411599</v>
      </c>
      <c r="G115" s="1"/>
      <c r="H115" s="1"/>
      <c r="I115" s="1"/>
      <c r="J115" s="1"/>
      <c r="L115" s="1"/>
    </row>
    <row r="116" spans="1:12" x14ac:dyDescent="0.35">
      <c r="A116" s="3">
        <f>IF(B116&lt;&gt;"",115,"")</f>
        <v>115</v>
      </c>
      <c r="B116" s="13">
        <f t="shared" si="9"/>
        <v>183376.53309534103</v>
      </c>
      <c r="C116" s="13">
        <f t="shared" si="5"/>
        <v>244.50204412712139</v>
      </c>
      <c r="D116" s="13">
        <f t="shared" si="7"/>
        <v>630.34556004699459</v>
      </c>
      <c r="E116" s="13">
        <f t="shared" si="8"/>
        <v>182746.18753529404</v>
      </c>
      <c r="F116" s="14">
        <f t="shared" si="6"/>
        <v>874.84760417411599</v>
      </c>
      <c r="G116" s="1"/>
      <c r="H116" s="1"/>
      <c r="I116" s="1"/>
      <c r="J116" s="1"/>
      <c r="L116" s="1"/>
    </row>
    <row r="117" spans="1:12" x14ac:dyDescent="0.35">
      <c r="A117" s="3">
        <f>IF(B117&lt;&gt;"",116,"")</f>
        <v>116</v>
      </c>
      <c r="B117" s="13">
        <f t="shared" si="9"/>
        <v>182746.18753529404</v>
      </c>
      <c r="C117" s="13">
        <f t="shared" si="5"/>
        <v>243.66158338039205</v>
      </c>
      <c r="D117" s="13">
        <f t="shared" si="7"/>
        <v>631.18602079372397</v>
      </c>
      <c r="E117" s="13">
        <f t="shared" si="8"/>
        <v>182115.00151450033</v>
      </c>
      <c r="F117" s="14">
        <f t="shared" si="6"/>
        <v>874.84760417411599</v>
      </c>
      <c r="G117" s="1"/>
      <c r="H117" s="1"/>
      <c r="I117" s="1"/>
      <c r="J117" s="1"/>
      <c r="L117" s="1"/>
    </row>
    <row r="118" spans="1:12" x14ac:dyDescent="0.35">
      <c r="A118" s="3">
        <f>IF(B118&lt;&gt;"",117,"")</f>
        <v>117</v>
      </c>
      <c r="B118" s="13">
        <f t="shared" si="9"/>
        <v>182115.00151450033</v>
      </c>
      <c r="C118" s="13">
        <f t="shared" si="5"/>
        <v>242.82000201933377</v>
      </c>
      <c r="D118" s="13">
        <f t="shared" si="7"/>
        <v>632.02760215478224</v>
      </c>
      <c r="E118" s="13">
        <f t="shared" si="8"/>
        <v>181482.97391234554</v>
      </c>
      <c r="F118" s="14">
        <f t="shared" si="6"/>
        <v>874.84760417411599</v>
      </c>
      <c r="G118" s="1"/>
      <c r="H118" s="1"/>
      <c r="I118" s="1"/>
      <c r="J118" s="1"/>
      <c r="L118" s="1"/>
    </row>
    <row r="119" spans="1:12" x14ac:dyDescent="0.35">
      <c r="A119" s="3">
        <f>IF(B119&lt;&gt;"",118,"")</f>
        <v>118</v>
      </c>
      <c r="B119" s="13">
        <f t="shared" si="9"/>
        <v>181482.97391234554</v>
      </c>
      <c r="C119" s="13">
        <f t="shared" si="5"/>
        <v>241.97729854979403</v>
      </c>
      <c r="D119" s="13">
        <f t="shared" si="7"/>
        <v>632.87030562432199</v>
      </c>
      <c r="E119" s="13">
        <f t="shared" si="8"/>
        <v>180850.10360672121</v>
      </c>
      <c r="F119" s="14">
        <f t="shared" si="6"/>
        <v>874.84760417411599</v>
      </c>
      <c r="G119" s="1"/>
      <c r="H119" s="1"/>
      <c r="I119" s="1"/>
      <c r="J119" s="1"/>
      <c r="L119" s="1"/>
    </row>
    <row r="120" spans="1:12" x14ac:dyDescent="0.35">
      <c r="A120" s="3">
        <f>IF(B120&lt;&gt;"",119,"")</f>
        <v>119</v>
      </c>
      <c r="B120" s="13">
        <f t="shared" si="9"/>
        <v>180850.10360672121</v>
      </c>
      <c r="C120" s="13">
        <f t="shared" si="5"/>
        <v>241.13347147562828</v>
      </c>
      <c r="D120" s="13">
        <f t="shared" si="7"/>
        <v>633.71413269848767</v>
      </c>
      <c r="E120" s="13">
        <f t="shared" si="8"/>
        <v>180216.38947402273</v>
      </c>
      <c r="F120" s="14">
        <f t="shared" si="6"/>
        <v>874.84760417411599</v>
      </c>
      <c r="G120" s="1"/>
      <c r="H120" s="1"/>
      <c r="I120" s="1"/>
      <c r="J120" s="1"/>
      <c r="L120" s="1"/>
    </row>
    <row r="121" spans="1:12" x14ac:dyDescent="0.35">
      <c r="A121" s="3">
        <f>IF(B121&lt;&gt;"",120,"")</f>
        <v>120</v>
      </c>
      <c r="B121" s="13">
        <f t="shared" si="9"/>
        <v>180216.38947402273</v>
      </c>
      <c r="C121" s="13">
        <f t="shared" si="5"/>
        <v>240.28851929869697</v>
      </c>
      <c r="D121" s="13">
        <f t="shared" si="7"/>
        <v>634.55908487541899</v>
      </c>
      <c r="E121" s="13">
        <f t="shared" si="8"/>
        <v>179581.8303891473</v>
      </c>
      <c r="F121" s="14">
        <f t="shared" si="6"/>
        <v>874.84760417411599</v>
      </c>
      <c r="G121" s="1"/>
      <c r="H121" s="1"/>
      <c r="I121" s="1"/>
      <c r="J121" s="1"/>
      <c r="L121" s="1"/>
    </row>
    <row r="122" spans="1:12" x14ac:dyDescent="0.35">
      <c r="A122" s="3">
        <f>IF(B122&lt;&gt;"",121,"")</f>
        <v>121</v>
      </c>
      <c r="B122" s="13">
        <f t="shared" si="9"/>
        <v>179581.8303891473</v>
      </c>
      <c r="C122" s="13">
        <f t="shared" si="5"/>
        <v>239.44244051886309</v>
      </c>
      <c r="D122" s="13">
        <f t="shared" si="7"/>
        <v>635.40516365525286</v>
      </c>
      <c r="E122" s="13">
        <f t="shared" si="8"/>
        <v>178946.42522549204</v>
      </c>
      <c r="F122" s="14">
        <f t="shared" si="6"/>
        <v>874.84760417411599</v>
      </c>
      <c r="G122" s="1"/>
      <c r="H122" s="1"/>
      <c r="I122" s="1"/>
      <c r="J122" s="1"/>
      <c r="L122" s="1"/>
    </row>
    <row r="123" spans="1:12" x14ac:dyDescent="0.35">
      <c r="A123" s="3">
        <f>IF(B123&lt;&gt;"",122,"")</f>
        <v>122</v>
      </c>
      <c r="B123" s="13">
        <f t="shared" si="9"/>
        <v>178946.42522549204</v>
      </c>
      <c r="C123" s="13">
        <f t="shared" si="5"/>
        <v>238.59523363398941</v>
      </c>
      <c r="D123" s="13">
        <f t="shared" si="7"/>
        <v>636.25237054012655</v>
      </c>
      <c r="E123" s="13">
        <f t="shared" si="8"/>
        <v>178310.1728549519</v>
      </c>
      <c r="F123" s="14">
        <f t="shared" si="6"/>
        <v>874.84760417411599</v>
      </c>
      <c r="G123" s="1"/>
      <c r="H123" s="1"/>
      <c r="I123" s="1"/>
      <c r="J123" s="1"/>
      <c r="L123" s="1"/>
    </row>
    <row r="124" spans="1:12" x14ac:dyDescent="0.35">
      <c r="A124" s="3">
        <f>IF(B124&lt;&gt;"",123,"")</f>
        <v>123</v>
      </c>
      <c r="B124" s="13">
        <f t="shared" si="9"/>
        <v>178310.1728549519</v>
      </c>
      <c r="C124" s="13">
        <f t="shared" si="5"/>
        <v>237.74689713993587</v>
      </c>
      <c r="D124" s="13">
        <f t="shared" si="7"/>
        <v>637.10070703418012</v>
      </c>
      <c r="E124" s="13">
        <f t="shared" si="8"/>
        <v>177673.07214791773</v>
      </c>
      <c r="F124" s="14">
        <f t="shared" si="6"/>
        <v>874.84760417411599</v>
      </c>
      <c r="G124" s="1"/>
      <c r="H124" s="1"/>
      <c r="I124" s="1"/>
      <c r="J124" s="1"/>
      <c r="L124" s="1"/>
    </row>
    <row r="125" spans="1:12" x14ac:dyDescent="0.35">
      <c r="A125" s="3">
        <f>IF(B125&lt;&gt;"",124,"")</f>
        <v>124</v>
      </c>
      <c r="B125" s="13">
        <f t="shared" si="9"/>
        <v>177673.07214791773</v>
      </c>
      <c r="C125" s="13">
        <f t="shared" si="5"/>
        <v>236.89742953055699</v>
      </c>
      <c r="D125" s="13">
        <f t="shared" si="7"/>
        <v>637.95017464355897</v>
      </c>
      <c r="E125" s="13">
        <f t="shared" si="8"/>
        <v>177035.12197327416</v>
      </c>
      <c r="F125" s="14">
        <f t="shared" si="6"/>
        <v>874.84760417411599</v>
      </c>
      <c r="G125" s="1"/>
      <c r="H125" s="1"/>
      <c r="I125" s="1"/>
      <c r="J125" s="1"/>
      <c r="L125" s="1"/>
    </row>
    <row r="126" spans="1:12" x14ac:dyDescent="0.35">
      <c r="A126" s="3">
        <f>IF(B126&lt;&gt;"",125,"")</f>
        <v>125</v>
      </c>
      <c r="B126" s="13">
        <f t="shared" si="9"/>
        <v>177035.12197327416</v>
      </c>
      <c r="C126" s="13">
        <f t="shared" si="5"/>
        <v>236.04682929769888</v>
      </c>
      <c r="D126" s="13">
        <f t="shared" si="7"/>
        <v>638.80077487641711</v>
      </c>
      <c r="E126" s="13">
        <f t="shared" si="8"/>
        <v>176396.32119839775</v>
      </c>
      <c r="F126" s="14">
        <f t="shared" si="6"/>
        <v>874.84760417411599</v>
      </c>
      <c r="G126" s="1"/>
      <c r="H126" s="1"/>
      <c r="I126" s="1"/>
      <c r="J126" s="1"/>
      <c r="L126" s="1"/>
    </row>
    <row r="127" spans="1:12" x14ac:dyDescent="0.35">
      <c r="A127" s="3">
        <f>IF(B127&lt;&gt;"",126,"")</f>
        <v>126</v>
      </c>
      <c r="B127" s="13">
        <f t="shared" si="9"/>
        <v>176396.32119839775</v>
      </c>
      <c r="C127" s="13">
        <f t="shared" si="5"/>
        <v>235.19509493119699</v>
      </c>
      <c r="D127" s="13">
        <f t="shared" si="7"/>
        <v>639.652509242919</v>
      </c>
      <c r="E127" s="13">
        <f t="shared" si="8"/>
        <v>175756.66868915485</v>
      </c>
      <c r="F127" s="14">
        <f t="shared" si="6"/>
        <v>874.84760417411599</v>
      </c>
      <c r="G127" s="1"/>
      <c r="H127" s="1"/>
      <c r="I127" s="1"/>
      <c r="J127" s="1"/>
      <c r="L127" s="1"/>
    </row>
    <row r="128" spans="1:12" x14ac:dyDescent="0.35">
      <c r="A128" s="3">
        <f>IF(B128&lt;&gt;"",127,"")</f>
        <v>127</v>
      </c>
      <c r="B128" s="13">
        <f t="shared" si="9"/>
        <v>175756.66868915485</v>
      </c>
      <c r="C128" s="13">
        <f t="shared" si="5"/>
        <v>234.34222491887314</v>
      </c>
      <c r="D128" s="13">
        <f t="shared" si="7"/>
        <v>640.50537925524281</v>
      </c>
      <c r="E128" s="13">
        <f t="shared" si="8"/>
        <v>175116.1633098996</v>
      </c>
      <c r="F128" s="14">
        <f t="shared" si="6"/>
        <v>874.84760417411599</v>
      </c>
      <c r="G128" s="1"/>
      <c r="H128" s="1"/>
      <c r="I128" s="1"/>
      <c r="J128" s="1"/>
      <c r="L128" s="1"/>
    </row>
    <row r="129" spans="1:12" x14ac:dyDescent="0.35">
      <c r="A129" s="3">
        <f>IF(B129&lt;&gt;"",128,"")</f>
        <v>128</v>
      </c>
      <c r="B129" s="13">
        <f t="shared" si="9"/>
        <v>175116.1633098996</v>
      </c>
      <c r="C129" s="13">
        <f t="shared" si="5"/>
        <v>233.4882177465328</v>
      </c>
      <c r="D129" s="13">
        <f t="shared" si="7"/>
        <v>641.35938642758322</v>
      </c>
      <c r="E129" s="13">
        <f t="shared" si="8"/>
        <v>174474.80392347201</v>
      </c>
      <c r="F129" s="14">
        <f t="shared" si="6"/>
        <v>874.84760417411599</v>
      </c>
      <c r="G129" s="1"/>
      <c r="H129" s="1"/>
      <c r="I129" s="1"/>
      <c r="J129" s="1"/>
      <c r="L129" s="1"/>
    </row>
    <row r="130" spans="1:12" x14ac:dyDescent="0.35">
      <c r="A130" s="3">
        <f>IF(B130&lt;&gt;"",129,"")</f>
        <v>129</v>
      </c>
      <c r="B130" s="13">
        <f t="shared" si="9"/>
        <v>174474.80392347201</v>
      </c>
      <c r="C130" s="13">
        <f t="shared" ref="C130:C193" si="10">IFERROR(B130*$I$4/12,"")</f>
        <v>232.63307189796265</v>
      </c>
      <c r="D130" s="13">
        <f t="shared" si="7"/>
        <v>642.21453227615336</v>
      </c>
      <c r="E130" s="13">
        <f t="shared" si="8"/>
        <v>173832.58939119586</v>
      </c>
      <c r="F130" s="14">
        <f t="shared" ref="F130:F193" si="11">IF(A130&lt;&gt;"",$I$6,"")</f>
        <v>874.84760417411599</v>
      </c>
      <c r="G130" s="1"/>
      <c r="H130" s="1"/>
      <c r="I130" s="1"/>
      <c r="J130" s="1"/>
      <c r="L130" s="1"/>
    </row>
    <row r="131" spans="1:12" x14ac:dyDescent="0.35">
      <c r="A131" s="3">
        <f>IF(B131&lt;&gt;"",130,"")</f>
        <v>130</v>
      </c>
      <c r="B131" s="13">
        <f t="shared" si="9"/>
        <v>173832.58939119586</v>
      </c>
      <c r="C131" s="13">
        <f t="shared" si="10"/>
        <v>231.77678585492779</v>
      </c>
      <c r="D131" s="13">
        <f t="shared" ref="D131:D194" si="12">IFERROR(F131-C131,"")</f>
        <v>643.07081831918822</v>
      </c>
      <c r="E131" s="13">
        <f t="shared" ref="E131:E194" si="13">IF(A131&lt;&gt;"",B131-D131,"")</f>
        <v>173189.51857287667</v>
      </c>
      <c r="F131" s="14">
        <f t="shared" si="11"/>
        <v>874.84760417411599</v>
      </c>
      <c r="G131" s="1"/>
      <c r="H131" s="1"/>
      <c r="I131" s="1"/>
      <c r="J131" s="1"/>
      <c r="L131" s="1"/>
    </row>
    <row r="132" spans="1:12" x14ac:dyDescent="0.35">
      <c r="A132" s="3">
        <f>IF(B132&lt;&gt;"",131,"")</f>
        <v>131</v>
      </c>
      <c r="B132" s="13">
        <f t="shared" ref="B132:B195" si="14">IFERROR(IF(B131-D131&gt;=0.01,B131-D131,""),"")</f>
        <v>173189.51857287667</v>
      </c>
      <c r="C132" s="13">
        <f t="shared" si="10"/>
        <v>230.9193580971689</v>
      </c>
      <c r="D132" s="13">
        <f t="shared" si="12"/>
        <v>643.92824607694706</v>
      </c>
      <c r="E132" s="13">
        <f t="shared" si="13"/>
        <v>172545.59032679972</v>
      </c>
      <c r="F132" s="14">
        <f t="shared" si="11"/>
        <v>874.84760417411599</v>
      </c>
      <c r="G132" s="1"/>
      <c r="H132" s="1"/>
      <c r="I132" s="1"/>
      <c r="J132" s="1"/>
      <c r="L132" s="1"/>
    </row>
    <row r="133" spans="1:12" x14ac:dyDescent="0.35">
      <c r="A133" s="3">
        <f>IF(B133&lt;&gt;"",132,"")</f>
        <v>132</v>
      </c>
      <c r="B133" s="13">
        <f t="shared" si="14"/>
        <v>172545.59032679972</v>
      </c>
      <c r="C133" s="13">
        <f t="shared" si="10"/>
        <v>230.06078710239964</v>
      </c>
      <c r="D133" s="13">
        <f t="shared" si="12"/>
        <v>644.78681707171631</v>
      </c>
      <c r="E133" s="13">
        <f t="shared" si="13"/>
        <v>171900.80350972799</v>
      </c>
      <c r="F133" s="14">
        <f t="shared" si="11"/>
        <v>874.84760417411599</v>
      </c>
      <c r="G133" s="1"/>
      <c r="H133" s="1"/>
      <c r="I133" s="1"/>
      <c r="J133" s="1"/>
      <c r="L133" s="1"/>
    </row>
    <row r="134" spans="1:12" x14ac:dyDescent="0.35">
      <c r="A134" s="3">
        <f>IF(B134&lt;&gt;"",133,"")</f>
        <v>133</v>
      </c>
      <c r="B134" s="13">
        <f t="shared" si="14"/>
        <v>171900.80350972799</v>
      </c>
      <c r="C134" s="13">
        <f t="shared" si="10"/>
        <v>229.20107134630402</v>
      </c>
      <c r="D134" s="13">
        <f t="shared" si="12"/>
        <v>645.64653282781194</v>
      </c>
      <c r="E134" s="13">
        <f t="shared" si="13"/>
        <v>171255.15697690018</v>
      </c>
      <c r="F134" s="14">
        <f t="shared" si="11"/>
        <v>874.84760417411599</v>
      </c>
      <c r="G134" s="1"/>
      <c r="H134" s="1"/>
      <c r="I134" s="1"/>
      <c r="J134" s="1"/>
      <c r="L134" s="1"/>
    </row>
    <row r="135" spans="1:12" x14ac:dyDescent="0.35">
      <c r="A135" s="3">
        <f>IF(B135&lt;&gt;"",134,"")</f>
        <v>134</v>
      </c>
      <c r="B135" s="13">
        <f t="shared" si="14"/>
        <v>171255.15697690018</v>
      </c>
      <c r="C135" s="13">
        <f t="shared" si="10"/>
        <v>228.34020930253359</v>
      </c>
      <c r="D135" s="13">
        <f t="shared" si="12"/>
        <v>646.50739487158239</v>
      </c>
      <c r="E135" s="13">
        <f t="shared" si="13"/>
        <v>170608.64958202859</v>
      </c>
      <c r="F135" s="14">
        <f t="shared" si="11"/>
        <v>874.84760417411599</v>
      </c>
      <c r="G135" s="1"/>
      <c r="H135" s="1"/>
      <c r="I135" s="1"/>
      <c r="J135" s="1"/>
      <c r="L135" s="1"/>
    </row>
    <row r="136" spans="1:12" x14ac:dyDescent="0.35">
      <c r="A136" s="3">
        <f>IF(B136&lt;&gt;"",135,"")</f>
        <v>135</v>
      </c>
      <c r="B136" s="13">
        <f t="shared" si="14"/>
        <v>170608.64958202859</v>
      </c>
      <c r="C136" s="13">
        <f t="shared" si="10"/>
        <v>227.47819944270478</v>
      </c>
      <c r="D136" s="13">
        <f t="shared" si="12"/>
        <v>647.36940473141124</v>
      </c>
      <c r="E136" s="13">
        <f t="shared" si="13"/>
        <v>169961.28017729719</v>
      </c>
      <c r="F136" s="14">
        <f t="shared" si="11"/>
        <v>874.84760417411599</v>
      </c>
      <c r="G136" s="1"/>
      <c r="H136" s="1"/>
      <c r="I136" s="1"/>
      <c r="J136" s="1"/>
      <c r="L136" s="1"/>
    </row>
    <row r="137" spans="1:12" x14ac:dyDescent="0.35">
      <c r="A137" s="3">
        <f>IF(B137&lt;&gt;"",136,"")</f>
        <v>136</v>
      </c>
      <c r="B137" s="13">
        <f t="shared" si="14"/>
        <v>169961.28017729719</v>
      </c>
      <c r="C137" s="13">
        <f t="shared" si="10"/>
        <v>226.61504023639625</v>
      </c>
      <c r="D137" s="13">
        <f t="shared" si="12"/>
        <v>648.23256393771976</v>
      </c>
      <c r="E137" s="13">
        <f t="shared" si="13"/>
        <v>169313.04761335946</v>
      </c>
      <c r="F137" s="14">
        <f t="shared" si="11"/>
        <v>874.84760417411599</v>
      </c>
      <c r="G137" s="1"/>
      <c r="H137" s="1"/>
      <c r="I137" s="1"/>
      <c r="J137" s="1"/>
      <c r="L137" s="1"/>
    </row>
    <row r="138" spans="1:12" x14ac:dyDescent="0.35">
      <c r="A138" s="3">
        <f>IF(B138&lt;&gt;"",137,"")</f>
        <v>137</v>
      </c>
      <c r="B138" s="13">
        <f t="shared" si="14"/>
        <v>169313.04761335946</v>
      </c>
      <c r="C138" s="13">
        <f t="shared" si="10"/>
        <v>225.75073015114594</v>
      </c>
      <c r="D138" s="13">
        <f t="shared" si="12"/>
        <v>649.09687402297004</v>
      </c>
      <c r="E138" s="13">
        <f t="shared" si="13"/>
        <v>168663.95073933649</v>
      </c>
      <c r="F138" s="14">
        <f t="shared" si="11"/>
        <v>874.84760417411599</v>
      </c>
      <c r="G138" s="1"/>
      <c r="H138" s="1"/>
      <c r="I138" s="1"/>
      <c r="J138" s="1"/>
      <c r="L138" s="1"/>
    </row>
    <row r="139" spans="1:12" x14ac:dyDescent="0.35">
      <c r="A139" s="3">
        <f>IF(B139&lt;&gt;"",138,"")</f>
        <v>138</v>
      </c>
      <c r="B139" s="13">
        <f t="shared" si="14"/>
        <v>168663.95073933649</v>
      </c>
      <c r="C139" s="13">
        <f t="shared" si="10"/>
        <v>224.88526765244865</v>
      </c>
      <c r="D139" s="13">
        <f t="shared" si="12"/>
        <v>649.96233652166734</v>
      </c>
      <c r="E139" s="13">
        <f t="shared" si="13"/>
        <v>168013.98840281484</v>
      </c>
      <c r="F139" s="14">
        <f t="shared" si="11"/>
        <v>874.84760417411599</v>
      </c>
      <c r="G139" s="1"/>
      <c r="H139" s="1"/>
      <c r="I139" s="1"/>
      <c r="J139" s="1"/>
      <c r="L139" s="1"/>
    </row>
    <row r="140" spans="1:12" x14ac:dyDescent="0.35">
      <c r="A140" s="3">
        <f>IF(B140&lt;&gt;"",139,"")</f>
        <v>139</v>
      </c>
      <c r="B140" s="13">
        <f t="shared" si="14"/>
        <v>168013.98840281484</v>
      </c>
      <c r="C140" s="13">
        <f t="shared" si="10"/>
        <v>224.01865120375314</v>
      </c>
      <c r="D140" s="13">
        <f t="shared" si="12"/>
        <v>650.82895297036282</v>
      </c>
      <c r="E140" s="13">
        <f t="shared" si="13"/>
        <v>167363.15944984448</v>
      </c>
      <c r="F140" s="14">
        <f t="shared" si="11"/>
        <v>874.84760417411599</v>
      </c>
      <c r="G140" s="1"/>
      <c r="H140" s="1"/>
      <c r="I140" s="1"/>
      <c r="J140" s="1"/>
      <c r="L140" s="1"/>
    </row>
    <row r="141" spans="1:12" x14ac:dyDescent="0.35">
      <c r="A141" s="3">
        <f>IF(B141&lt;&gt;"",140,"")</f>
        <v>140</v>
      </c>
      <c r="B141" s="13">
        <f t="shared" si="14"/>
        <v>167363.15944984448</v>
      </c>
      <c r="C141" s="13">
        <f t="shared" si="10"/>
        <v>223.15087926645933</v>
      </c>
      <c r="D141" s="13">
        <f t="shared" si="12"/>
        <v>651.69672490765663</v>
      </c>
      <c r="E141" s="13">
        <f t="shared" si="13"/>
        <v>166711.46272493681</v>
      </c>
      <c r="F141" s="14">
        <f t="shared" si="11"/>
        <v>874.84760417411599</v>
      </c>
      <c r="G141" s="1"/>
      <c r="H141" s="1"/>
      <c r="I141" s="1"/>
      <c r="J141" s="1"/>
      <c r="L141" s="1"/>
    </row>
    <row r="142" spans="1:12" x14ac:dyDescent="0.35">
      <c r="A142" s="3">
        <f>IF(B142&lt;&gt;"",141,"")</f>
        <v>141</v>
      </c>
      <c r="B142" s="13">
        <f t="shared" si="14"/>
        <v>166711.46272493681</v>
      </c>
      <c r="C142" s="13">
        <f t="shared" si="10"/>
        <v>222.28195029991574</v>
      </c>
      <c r="D142" s="13">
        <f t="shared" si="12"/>
        <v>652.56565387420028</v>
      </c>
      <c r="E142" s="13">
        <f t="shared" si="13"/>
        <v>166058.89707106262</v>
      </c>
      <c r="F142" s="14">
        <f t="shared" si="11"/>
        <v>874.84760417411599</v>
      </c>
      <c r="G142" s="1"/>
      <c r="H142" s="1"/>
      <c r="I142" s="1"/>
      <c r="J142" s="1"/>
      <c r="L142" s="1"/>
    </row>
    <row r="143" spans="1:12" x14ac:dyDescent="0.35">
      <c r="A143" s="3">
        <f>IF(B143&lt;&gt;"",142,"")</f>
        <v>142</v>
      </c>
      <c r="B143" s="13">
        <f t="shared" si="14"/>
        <v>166058.89707106262</v>
      </c>
      <c r="C143" s="13">
        <f t="shared" si="10"/>
        <v>221.41186276141684</v>
      </c>
      <c r="D143" s="13">
        <f t="shared" si="12"/>
        <v>653.43574141269914</v>
      </c>
      <c r="E143" s="13">
        <f t="shared" si="13"/>
        <v>165405.46132964993</v>
      </c>
      <c r="F143" s="14">
        <f t="shared" si="11"/>
        <v>874.84760417411599</v>
      </c>
      <c r="G143" s="1"/>
      <c r="H143" s="1"/>
      <c r="I143" s="1"/>
      <c r="J143" s="1"/>
      <c r="L143" s="1"/>
    </row>
    <row r="144" spans="1:12" x14ac:dyDescent="0.35">
      <c r="A144" s="3">
        <f>IF(B144&lt;&gt;"",143,"")</f>
        <v>143</v>
      </c>
      <c r="B144" s="13">
        <f t="shared" si="14"/>
        <v>165405.46132964993</v>
      </c>
      <c r="C144" s="13">
        <f t="shared" si="10"/>
        <v>220.54061510619991</v>
      </c>
      <c r="D144" s="13">
        <f t="shared" si="12"/>
        <v>654.30698906791611</v>
      </c>
      <c r="E144" s="13">
        <f t="shared" si="13"/>
        <v>164751.15434058203</v>
      </c>
      <c r="F144" s="14">
        <f t="shared" si="11"/>
        <v>874.84760417411599</v>
      </c>
      <c r="G144" s="1"/>
      <c r="H144" s="1"/>
      <c r="I144" s="1"/>
      <c r="J144" s="1"/>
      <c r="L144" s="1"/>
    </row>
    <row r="145" spans="1:12" x14ac:dyDescent="0.35">
      <c r="A145" s="3">
        <f>IF(B145&lt;&gt;"",144,"")</f>
        <v>144</v>
      </c>
      <c r="B145" s="13">
        <f t="shared" si="14"/>
        <v>164751.15434058203</v>
      </c>
      <c r="C145" s="13">
        <f t="shared" si="10"/>
        <v>219.6682057874427</v>
      </c>
      <c r="D145" s="13">
        <f t="shared" si="12"/>
        <v>655.17939838667326</v>
      </c>
      <c r="E145" s="13">
        <f t="shared" si="13"/>
        <v>164095.97494219535</v>
      </c>
      <c r="F145" s="14">
        <f t="shared" si="11"/>
        <v>874.84760417411599</v>
      </c>
      <c r="G145" s="1"/>
      <c r="H145" s="1"/>
      <c r="I145" s="1"/>
      <c r="J145" s="1"/>
      <c r="L145" s="1"/>
    </row>
    <row r="146" spans="1:12" x14ac:dyDescent="0.35">
      <c r="A146" s="3">
        <f>IF(B146&lt;&gt;"",145,"")</f>
        <v>145</v>
      </c>
      <c r="B146" s="13">
        <f t="shared" si="14"/>
        <v>164095.97494219535</v>
      </c>
      <c r="C146" s="13">
        <f t="shared" si="10"/>
        <v>218.79463325626045</v>
      </c>
      <c r="D146" s="13">
        <f t="shared" si="12"/>
        <v>656.05297091785553</v>
      </c>
      <c r="E146" s="13">
        <f t="shared" si="13"/>
        <v>163439.92197127748</v>
      </c>
      <c r="F146" s="14">
        <f t="shared" si="11"/>
        <v>874.84760417411599</v>
      </c>
      <c r="G146" s="1"/>
      <c r="H146" s="1"/>
      <c r="I146" s="1"/>
      <c r="J146" s="1"/>
      <c r="L146" s="1"/>
    </row>
    <row r="147" spans="1:12" x14ac:dyDescent="0.35">
      <c r="A147" s="3">
        <f>IF(B147&lt;&gt;"",146,"")</f>
        <v>146</v>
      </c>
      <c r="B147" s="13">
        <f t="shared" si="14"/>
        <v>163439.92197127748</v>
      </c>
      <c r="C147" s="13">
        <f t="shared" si="10"/>
        <v>217.9198959617033</v>
      </c>
      <c r="D147" s="13">
        <f t="shared" si="12"/>
        <v>656.92770821241265</v>
      </c>
      <c r="E147" s="13">
        <f t="shared" si="13"/>
        <v>162782.99426306508</v>
      </c>
      <c r="F147" s="14">
        <f t="shared" si="11"/>
        <v>874.84760417411599</v>
      </c>
      <c r="G147" s="1"/>
      <c r="H147" s="1"/>
      <c r="I147" s="1"/>
      <c r="J147" s="1"/>
      <c r="L147" s="1"/>
    </row>
    <row r="148" spans="1:12" x14ac:dyDescent="0.35">
      <c r="A148" s="3">
        <f>IF(B148&lt;&gt;"",147,"")</f>
        <v>147</v>
      </c>
      <c r="B148" s="13">
        <f t="shared" si="14"/>
        <v>162782.99426306508</v>
      </c>
      <c r="C148" s="13">
        <f t="shared" si="10"/>
        <v>217.04399235075346</v>
      </c>
      <c r="D148" s="13">
        <f t="shared" si="12"/>
        <v>657.80361182336253</v>
      </c>
      <c r="E148" s="13">
        <f t="shared" si="13"/>
        <v>162125.19065124172</v>
      </c>
      <c r="F148" s="14">
        <f t="shared" si="11"/>
        <v>874.84760417411599</v>
      </c>
      <c r="G148" s="1"/>
      <c r="H148" s="1"/>
      <c r="I148" s="1"/>
      <c r="J148" s="1"/>
      <c r="L148" s="1"/>
    </row>
    <row r="149" spans="1:12" x14ac:dyDescent="0.35">
      <c r="A149" s="3">
        <f>IF(B149&lt;&gt;"",148,"")</f>
        <v>148</v>
      </c>
      <c r="B149" s="13">
        <f t="shared" si="14"/>
        <v>162125.19065124172</v>
      </c>
      <c r="C149" s="13">
        <f t="shared" si="10"/>
        <v>216.16692086832231</v>
      </c>
      <c r="D149" s="13">
        <f t="shared" si="12"/>
        <v>658.68068330579365</v>
      </c>
      <c r="E149" s="13">
        <f t="shared" si="13"/>
        <v>161466.50996793591</v>
      </c>
      <c r="F149" s="14">
        <f t="shared" si="11"/>
        <v>874.84760417411599</v>
      </c>
      <c r="G149" s="1"/>
      <c r="H149" s="1"/>
      <c r="I149" s="1"/>
      <c r="J149" s="1"/>
      <c r="L149" s="1"/>
    </row>
    <row r="150" spans="1:12" x14ac:dyDescent="0.35">
      <c r="A150" s="3">
        <f>IF(B150&lt;&gt;"",149,"")</f>
        <v>149</v>
      </c>
      <c r="B150" s="13">
        <f t="shared" si="14"/>
        <v>161466.50996793591</v>
      </c>
      <c r="C150" s="13">
        <f t="shared" si="10"/>
        <v>215.28867995724787</v>
      </c>
      <c r="D150" s="13">
        <f t="shared" si="12"/>
        <v>659.55892421686815</v>
      </c>
      <c r="E150" s="13">
        <f t="shared" si="13"/>
        <v>160806.95104371905</v>
      </c>
      <c r="F150" s="14">
        <f t="shared" si="11"/>
        <v>874.84760417411599</v>
      </c>
      <c r="G150" s="1"/>
      <c r="H150" s="1"/>
      <c r="I150" s="1"/>
      <c r="J150" s="1"/>
      <c r="L150" s="1"/>
    </row>
    <row r="151" spans="1:12" x14ac:dyDescent="0.35">
      <c r="A151" s="3">
        <f>IF(B151&lt;&gt;"",150,"")</f>
        <v>150</v>
      </c>
      <c r="B151" s="13">
        <f t="shared" si="14"/>
        <v>160806.95104371905</v>
      </c>
      <c r="C151" s="13">
        <f t="shared" si="10"/>
        <v>214.40926805829204</v>
      </c>
      <c r="D151" s="13">
        <f t="shared" si="12"/>
        <v>660.43833611582397</v>
      </c>
      <c r="E151" s="13">
        <f t="shared" si="13"/>
        <v>160146.51270760322</v>
      </c>
      <c r="F151" s="14">
        <f t="shared" si="11"/>
        <v>874.84760417411599</v>
      </c>
      <c r="G151" s="1"/>
      <c r="H151" s="1"/>
      <c r="I151" s="1"/>
      <c r="J151" s="1"/>
      <c r="L151" s="1"/>
    </row>
    <row r="152" spans="1:12" x14ac:dyDescent="0.35">
      <c r="A152" s="3">
        <f>IF(B152&lt;&gt;"",151,"")</f>
        <v>151</v>
      </c>
      <c r="B152" s="13">
        <f t="shared" si="14"/>
        <v>160146.51270760322</v>
      </c>
      <c r="C152" s="13">
        <f t="shared" si="10"/>
        <v>213.52868361013762</v>
      </c>
      <c r="D152" s="13">
        <f t="shared" si="12"/>
        <v>661.31892056397839</v>
      </c>
      <c r="E152" s="13">
        <f t="shared" si="13"/>
        <v>159485.19378703926</v>
      </c>
      <c r="F152" s="14">
        <f t="shared" si="11"/>
        <v>874.84760417411599</v>
      </c>
      <c r="G152" s="1"/>
      <c r="H152" s="1"/>
      <c r="I152" s="1"/>
      <c r="J152" s="1"/>
      <c r="L152" s="1"/>
    </row>
    <row r="153" spans="1:12" x14ac:dyDescent="0.35">
      <c r="A153" s="3">
        <f>IF(B153&lt;&gt;"",152,"")</f>
        <v>152</v>
      </c>
      <c r="B153" s="13">
        <f t="shared" si="14"/>
        <v>159485.19378703926</v>
      </c>
      <c r="C153" s="13">
        <f t="shared" si="10"/>
        <v>212.64692504938569</v>
      </c>
      <c r="D153" s="13">
        <f t="shared" si="12"/>
        <v>662.2006791247303</v>
      </c>
      <c r="E153" s="13">
        <f t="shared" si="13"/>
        <v>158822.99310791452</v>
      </c>
      <c r="F153" s="14">
        <f t="shared" si="11"/>
        <v>874.84760417411599</v>
      </c>
      <c r="G153" s="1"/>
      <c r="H153" s="1"/>
      <c r="I153" s="1"/>
      <c r="J153" s="1"/>
      <c r="L153" s="1"/>
    </row>
    <row r="154" spans="1:12" x14ac:dyDescent="0.35">
      <c r="A154" s="3">
        <f>IF(B154&lt;&gt;"",153,"")</f>
        <v>153</v>
      </c>
      <c r="B154" s="13">
        <f t="shared" si="14"/>
        <v>158822.99310791452</v>
      </c>
      <c r="C154" s="13">
        <f t="shared" si="10"/>
        <v>211.76399081055271</v>
      </c>
      <c r="D154" s="13">
        <f t="shared" si="12"/>
        <v>663.08361336356325</v>
      </c>
      <c r="E154" s="13">
        <f t="shared" si="13"/>
        <v>158159.90949455096</v>
      </c>
      <c r="F154" s="14">
        <f t="shared" si="11"/>
        <v>874.84760417411599</v>
      </c>
      <c r="G154" s="1"/>
      <c r="H154" s="1"/>
      <c r="I154" s="1"/>
      <c r="J154" s="1"/>
      <c r="L154" s="1"/>
    </row>
    <row r="155" spans="1:12" x14ac:dyDescent="0.35">
      <c r="A155" s="3">
        <f>IF(B155&lt;&gt;"",154,"")</f>
        <v>154</v>
      </c>
      <c r="B155" s="13">
        <f t="shared" si="14"/>
        <v>158159.90949455096</v>
      </c>
      <c r="C155" s="13">
        <f t="shared" si="10"/>
        <v>210.87987932606794</v>
      </c>
      <c r="D155" s="13">
        <f t="shared" si="12"/>
        <v>663.96772484804808</v>
      </c>
      <c r="E155" s="13">
        <f t="shared" si="13"/>
        <v>157495.94176970291</v>
      </c>
      <c r="F155" s="14">
        <f t="shared" si="11"/>
        <v>874.84760417411599</v>
      </c>
      <c r="G155" s="1"/>
      <c r="H155" s="1"/>
      <c r="I155" s="1"/>
      <c r="J155" s="1"/>
      <c r="L155" s="1"/>
    </row>
    <row r="156" spans="1:12" x14ac:dyDescent="0.35">
      <c r="A156" s="3">
        <f>IF(B156&lt;&gt;"",155,"")</f>
        <v>155</v>
      </c>
      <c r="B156" s="13">
        <f t="shared" si="14"/>
        <v>157495.94176970291</v>
      </c>
      <c r="C156" s="13">
        <f t="shared" si="10"/>
        <v>209.99458902627055</v>
      </c>
      <c r="D156" s="13">
        <f t="shared" si="12"/>
        <v>664.85301514784544</v>
      </c>
      <c r="E156" s="13">
        <f t="shared" si="13"/>
        <v>156831.08875455506</v>
      </c>
      <c r="F156" s="14">
        <f t="shared" si="11"/>
        <v>874.84760417411599</v>
      </c>
      <c r="G156" s="1"/>
      <c r="H156" s="1"/>
      <c r="I156" s="1"/>
      <c r="J156" s="1"/>
      <c r="L156" s="1"/>
    </row>
    <row r="157" spans="1:12" x14ac:dyDescent="0.35">
      <c r="A157" s="3">
        <f>IF(B157&lt;&gt;"",156,"")</f>
        <v>156</v>
      </c>
      <c r="B157" s="13">
        <f t="shared" si="14"/>
        <v>156831.08875455506</v>
      </c>
      <c r="C157" s="13">
        <f t="shared" si="10"/>
        <v>209.10811833940673</v>
      </c>
      <c r="D157" s="13">
        <f t="shared" si="12"/>
        <v>665.73948583470928</v>
      </c>
      <c r="E157" s="13">
        <f t="shared" si="13"/>
        <v>156165.34926872037</v>
      </c>
      <c r="F157" s="14">
        <f t="shared" si="11"/>
        <v>874.84760417411599</v>
      </c>
      <c r="G157" s="1"/>
      <c r="H157" s="1"/>
      <c r="I157" s="1"/>
      <c r="J157" s="1"/>
      <c r="L157" s="1"/>
    </row>
    <row r="158" spans="1:12" x14ac:dyDescent="0.35">
      <c r="A158" s="3">
        <f>IF(B158&lt;&gt;"",157,"")</f>
        <v>157</v>
      </c>
      <c r="B158" s="13">
        <f t="shared" si="14"/>
        <v>156165.34926872037</v>
      </c>
      <c r="C158" s="13">
        <f t="shared" si="10"/>
        <v>208.22046569162717</v>
      </c>
      <c r="D158" s="13">
        <f t="shared" si="12"/>
        <v>666.62713848248882</v>
      </c>
      <c r="E158" s="13">
        <f t="shared" si="13"/>
        <v>155498.72213023787</v>
      </c>
      <c r="F158" s="14">
        <f t="shared" si="11"/>
        <v>874.84760417411599</v>
      </c>
      <c r="G158" s="1"/>
      <c r="H158" s="1"/>
      <c r="I158" s="1"/>
      <c r="J158" s="1"/>
      <c r="L158" s="1"/>
    </row>
    <row r="159" spans="1:12" x14ac:dyDescent="0.35">
      <c r="A159" s="3">
        <f>IF(B159&lt;&gt;"",158,"")</f>
        <v>158</v>
      </c>
      <c r="B159" s="13">
        <f t="shared" si="14"/>
        <v>155498.72213023787</v>
      </c>
      <c r="C159" s="13">
        <f t="shared" si="10"/>
        <v>207.33162950698383</v>
      </c>
      <c r="D159" s="13">
        <f t="shared" si="12"/>
        <v>667.51597466713213</v>
      </c>
      <c r="E159" s="13">
        <f t="shared" si="13"/>
        <v>154831.20615557075</v>
      </c>
      <c r="F159" s="14">
        <f t="shared" si="11"/>
        <v>874.84760417411599</v>
      </c>
      <c r="G159" s="1"/>
      <c r="H159" s="1"/>
      <c r="I159" s="1"/>
      <c r="J159" s="1"/>
      <c r="L159" s="1"/>
    </row>
    <row r="160" spans="1:12" x14ac:dyDescent="0.35">
      <c r="A160" s="3">
        <f>IF(B160&lt;&gt;"",159,"")</f>
        <v>159</v>
      </c>
      <c r="B160" s="13">
        <f t="shared" si="14"/>
        <v>154831.20615557075</v>
      </c>
      <c r="C160" s="13">
        <f t="shared" si="10"/>
        <v>206.44160820742766</v>
      </c>
      <c r="D160" s="13">
        <f t="shared" si="12"/>
        <v>668.40599596668835</v>
      </c>
      <c r="E160" s="13">
        <f t="shared" si="13"/>
        <v>154162.80015960406</v>
      </c>
      <c r="F160" s="14">
        <f t="shared" si="11"/>
        <v>874.84760417411599</v>
      </c>
      <c r="G160" s="1"/>
      <c r="H160" s="1"/>
      <c r="I160" s="1"/>
      <c r="J160" s="1"/>
      <c r="L160" s="1"/>
    </row>
    <row r="161" spans="1:12" x14ac:dyDescent="0.35">
      <c r="A161" s="3">
        <f>IF(B161&lt;&gt;"",160,"")</f>
        <v>160</v>
      </c>
      <c r="B161" s="13">
        <f t="shared" si="14"/>
        <v>154162.80015960406</v>
      </c>
      <c r="C161" s="13">
        <f t="shared" si="10"/>
        <v>205.55040021280539</v>
      </c>
      <c r="D161" s="13">
        <f t="shared" si="12"/>
        <v>669.29720396131063</v>
      </c>
      <c r="E161" s="13">
        <f t="shared" si="13"/>
        <v>153493.50295564273</v>
      </c>
      <c r="F161" s="14">
        <f t="shared" si="11"/>
        <v>874.84760417411599</v>
      </c>
      <c r="G161" s="1"/>
      <c r="H161" s="1"/>
      <c r="I161" s="1"/>
      <c r="J161" s="1"/>
      <c r="L161" s="1"/>
    </row>
    <row r="162" spans="1:12" x14ac:dyDescent="0.35">
      <c r="A162" s="3">
        <f>IF(B162&lt;&gt;"",161,"")</f>
        <v>161</v>
      </c>
      <c r="B162" s="13">
        <f t="shared" si="14"/>
        <v>153493.50295564273</v>
      </c>
      <c r="C162" s="13">
        <f t="shared" si="10"/>
        <v>204.65800394085696</v>
      </c>
      <c r="D162" s="13">
        <f t="shared" si="12"/>
        <v>670.18960023325906</v>
      </c>
      <c r="E162" s="13">
        <f t="shared" si="13"/>
        <v>152823.31335540948</v>
      </c>
      <c r="F162" s="14">
        <f t="shared" si="11"/>
        <v>874.84760417411599</v>
      </c>
      <c r="G162" s="1"/>
      <c r="H162" s="1"/>
      <c r="I162" s="1"/>
      <c r="J162" s="1"/>
      <c r="L162" s="1"/>
    </row>
    <row r="163" spans="1:12" x14ac:dyDescent="0.35">
      <c r="A163" s="3">
        <f>IF(B163&lt;&gt;"",162,"")</f>
        <v>162</v>
      </c>
      <c r="B163" s="13">
        <f t="shared" si="14"/>
        <v>152823.31335540948</v>
      </c>
      <c r="C163" s="13">
        <f t="shared" si="10"/>
        <v>203.76441780721265</v>
      </c>
      <c r="D163" s="13">
        <f t="shared" si="12"/>
        <v>671.08318636690331</v>
      </c>
      <c r="E163" s="13">
        <f t="shared" si="13"/>
        <v>152152.23016904257</v>
      </c>
      <c r="F163" s="14">
        <f t="shared" si="11"/>
        <v>874.84760417411599</v>
      </c>
      <c r="G163" s="1"/>
      <c r="H163" s="1"/>
      <c r="I163" s="1"/>
      <c r="J163" s="1"/>
      <c r="L163" s="1"/>
    </row>
    <row r="164" spans="1:12" x14ac:dyDescent="0.35">
      <c r="A164" s="3">
        <f>IF(B164&lt;&gt;"",163,"")</f>
        <v>163</v>
      </c>
      <c r="B164" s="13">
        <f t="shared" si="14"/>
        <v>152152.23016904257</v>
      </c>
      <c r="C164" s="13">
        <f t="shared" si="10"/>
        <v>202.8696402253901</v>
      </c>
      <c r="D164" s="13">
        <f t="shared" si="12"/>
        <v>671.97796394872591</v>
      </c>
      <c r="E164" s="13">
        <f t="shared" si="13"/>
        <v>151480.25220509383</v>
      </c>
      <c r="F164" s="14">
        <f t="shared" si="11"/>
        <v>874.84760417411599</v>
      </c>
      <c r="G164" s="1"/>
      <c r="H164" s="1"/>
      <c r="I164" s="1"/>
      <c r="J164" s="1"/>
      <c r="L164" s="1"/>
    </row>
    <row r="165" spans="1:12" x14ac:dyDescent="0.35">
      <c r="A165" s="3">
        <f>IF(B165&lt;&gt;"",164,"")</f>
        <v>164</v>
      </c>
      <c r="B165" s="13">
        <f t="shared" si="14"/>
        <v>151480.25220509383</v>
      </c>
      <c r="C165" s="13">
        <f t="shared" si="10"/>
        <v>201.97366960679176</v>
      </c>
      <c r="D165" s="13">
        <f t="shared" si="12"/>
        <v>672.87393456732423</v>
      </c>
      <c r="E165" s="13">
        <f t="shared" si="13"/>
        <v>150807.3782705265</v>
      </c>
      <c r="F165" s="14">
        <f t="shared" si="11"/>
        <v>874.84760417411599</v>
      </c>
      <c r="G165" s="1"/>
      <c r="H165" s="1"/>
      <c r="I165" s="1"/>
      <c r="J165" s="1"/>
      <c r="L165" s="1"/>
    </row>
    <row r="166" spans="1:12" x14ac:dyDescent="0.35">
      <c r="A166" s="3">
        <f>IF(B166&lt;&gt;"",165,"")</f>
        <v>165</v>
      </c>
      <c r="B166" s="13">
        <f t="shared" si="14"/>
        <v>150807.3782705265</v>
      </c>
      <c r="C166" s="13">
        <f t="shared" si="10"/>
        <v>201.07650436070199</v>
      </c>
      <c r="D166" s="13">
        <f t="shared" si="12"/>
        <v>673.77109981341403</v>
      </c>
      <c r="E166" s="13">
        <f t="shared" si="13"/>
        <v>150133.60717071308</v>
      </c>
      <c r="F166" s="14">
        <f t="shared" si="11"/>
        <v>874.84760417411599</v>
      </c>
      <c r="G166" s="1"/>
      <c r="H166" s="1"/>
      <c r="I166" s="1"/>
      <c r="J166" s="1"/>
      <c r="L166" s="1"/>
    </row>
    <row r="167" spans="1:12" x14ac:dyDescent="0.35">
      <c r="A167" s="3">
        <f>IF(B167&lt;&gt;"",166,"")</f>
        <v>166</v>
      </c>
      <c r="B167" s="13">
        <f t="shared" si="14"/>
        <v>150133.60717071308</v>
      </c>
      <c r="C167" s="13">
        <f t="shared" si="10"/>
        <v>200.17814289428409</v>
      </c>
      <c r="D167" s="13">
        <f t="shared" si="12"/>
        <v>674.66946127983192</v>
      </c>
      <c r="E167" s="13">
        <f t="shared" si="13"/>
        <v>149458.93770943323</v>
      </c>
      <c r="F167" s="14">
        <f t="shared" si="11"/>
        <v>874.84760417411599</v>
      </c>
      <c r="G167" s="1"/>
      <c r="H167" s="1"/>
      <c r="I167" s="1"/>
      <c r="J167" s="1"/>
      <c r="L167" s="1"/>
    </row>
    <row r="168" spans="1:12" x14ac:dyDescent="0.35">
      <c r="A168" s="3">
        <f>IF(B168&lt;&gt;"",167,"")</f>
        <v>167</v>
      </c>
      <c r="B168" s="13">
        <f t="shared" si="14"/>
        <v>149458.93770943323</v>
      </c>
      <c r="C168" s="13">
        <f t="shared" si="10"/>
        <v>199.27858361257765</v>
      </c>
      <c r="D168" s="13">
        <f t="shared" si="12"/>
        <v>675.56902056153831</v>
      </c>
      <c r="E168" s="13">
        <f t="shared" si="13"/>
        <v>148783.36868887171</v>
      </c>
      <c r="F168" s="14">
        <f t="shared" si="11"/>
        <v>874.84760417411599</v>
      </c>
      <c r="G168" s="1"/>
      <c r="H168" s="1"/>
      <c r="I168" s="1"/>
      <c r="J168" s="1"/>
      <c r="L168" s="1"/>
    </row>
    <row r="169" spans="1:12" x14ac:dyDescent="0.35">
      <c r="A169" s="3">
        <f>IF(B169&lt;&gt;"",168,"")</f>
        <v>168</v>
      </c>
      <c r="B169" s="13">
        <f t="shared" si="14"/>
        <v>148783.36868887171</v>
      </c>
      <c r="C169" s="13">
        <f t="shared" si="10"/>
        <v>198.37782491849563</v>
      </c>
      <c r="D169" s="13">
        <f t="shared" si="12"/>
        <v>676.46977925562032</v>
      </c>
      <c r="E169" s="13">
        <f t="shared" si="13"/>
        <v>148106.89890961608</v>
      </c>
      <c r="F169" s="14">
        <f t="shared" si="11"/>
        <v>874.84760417411599</v>
      </c>
      <c r="G169" s="1"/>
      <c r="H169" s="1"/>
      <c r="I169" s="1"/>
      <c r="J169" s="1"/>
      <c r="L169" s="1"/>
    </row>
    <row r="170" spans="1:12" x14ac:dyDescent="0.35">
      <c r="A170" s="3">
        <f>IF(B170&lt;&gt;"",169,"")</f>
        <v>169</v>
      </c>
      <c r="B170" s="13">
        <f t="shared" si="14"/>
        <v>148106.89890961608</v>
      </c>
      <c r="C170" s="13">
        <f t="shared" si="10"/>
        <v>197.47586521282145</v>
      </c>
      <c r="D170" s="13">
        <f t="shared" si="12"/>
        <v>677.37173896129457</v>
      </c>
      <c r="E170" s="13">
        <f t="shared" si="13"/>
        <v>147429.52717065479</v>
      </c>
      <c r="F170" s="14">
        <f t="shared" si="11"/>
        <v>874.84760417411599</v>
      </c>
      <c r="G170" s="1"/>
      <c r="H170" s="1"/>
      <c r="I170" s="1"/>
      <c r="J170" s="1"/>
      <c r="L170" s="1"/>
    </row>
    <row r="171" spans="1:12" x14ac:dyDescent="0.35">
      <c r="A171" s="3">
        <f>IF(B171&lt;&gt;"",170,"")</f>
        <v>170</v>
      </c>
      <c r="B171" s="13">
        <f t="shared" si="14"/>
        <v>147429.52717065479</v>
      </c>
      <c r="C171" s="13">
        <f t="shared" si="10"/>
        <v>196.5727028942064</v>
      </c>
      <c r="D171" s="13">
        <f t="shared" si="12"/>
        <v>678.27490127990961</v>
      </c>
      <c r="E171" s="13">
        <f t="shared" si="13"/>
        <v>146751.25226937488</v>
      </c>
      <c r="F171" s="14">
        <f t="shared" si="11"/>
        <v>874.84760417411599</v>
      </c>
      <c r="G171" s="1"/>
      <c r="H171" s="1"/>
      <c r="I171" s="1"/>
      <c r="J171" s="1"/>
      <c r="L171" s="1"/>
    </row>
    <row r="172" spans="1:12" x14ac:dyDescent="0.35">
      <c r="A172" s="3">
        <f>IF(B172&lt;&gt;"",171,"")</f>
        <v>171</v>
      </c>
      <c r="B172" s="13">
        <f t="shared" si="14"/>
        <v>146751.25226937488</v>
      </c>
      <c r="C172" s="13">
        <f t="shared" si="10"/>
        <v>195.66833635916649</v>
      </c>
      <c r="D172" s="13">
        <f t="shared" si="12"/>
        <v>679.17926781494953</v>
      </c>
      <c r="E172" s="13">
        <f t="shared" si="13"/>
        <v>146072.07300155994</v>
      </c>
      <c r="F172" s="14">
        <f t="shared" si="11"/>
        <v>874.84760417411599</v>
      </c>
      <c r="G172" s="1"/>
      <c r="H172" s="1"/>
      <c r="I172" s="1"/>
      <c r="J172" s="1"/>
      <c r="L172" s="1"/>
    </row>
    <row r="173" spans="1:12" x14ac:dyDescent="0.35">
      <c r="A173" s="3">
        <f>IF(B173&lt;&gt;"",172,"")</f>
        <v>172</v>
      </c>
      <c r="B173" s="13">
        <f t="shared" si="14"/>
        <v>146072.07300155994</v>
      </c>
      <c r="C173" s="13">
        <f t="shared" si="10"/>
        <v>194.76276400207993</v>
      </c>
      <c r="D173" s="13">
        <f t="shared" si="12"/>
        <v>680.08484017203602</v>
      </c>
      <c r="E173" s="13">
        <f t="shared" si="13"/>
        <v>145391.98816138791</v>
      </c>
      <c r="F173" s="14">
        <f t="shared" si="11"/>
        <v>874.84760417411599</v>
      </c>
      <c r="G173" s="1"/>
      <c r="H173" s="1"/>
      <c r="I173" s="1"/>
      <c r="J173" s="1"/>
      <c r="L173" s="1"/>
    </row>
    <row r="174" spans="1:12" x14ac:dyDescent="0.35">
      <c r="A174" s="3">
        <f>IF(B174&lt;&gt;"",173,"")</f>
        <v>173</v>
      </c>
      <c r="B174" s="13">
        <f t="shared" si="14"/>
        <v>145391.98816138791</v>
      </c>
      <c r="C174" s="13">
        <f t="shared" si="10"/>
        <v>193.8559842151839</v>
      </c>
      <c r="D174" s="13">
        <f t="shared" si="12"/>
        <v>680.99161995893212</v>
      </c>
      <c r="E174" s="13">
        <f t="shared" si="13"/>
        <v>144710.99654142899</v>
      </c>
      <c r="F174" s="14">
        <f t="shared" si="11"/>
        <v>874.84760417411599</v>
      </c>
      <c r="G174" s="1"/>
      <c r="H174" s="1"/>
      <c r="I174" s="1"/>
      <c r="J174" s="1"/>
      <c r="L174" s="1"/>
    </row>
    <row r="175" spans="1:12" x14ac:dyDescent="0.35">
      <c r="A175" s="3">
        <f>IF(B175&lt;&gt;"",174,"")</f>
        <v>174</v>
      </c>
      <c r="B175" s="13">
        <f t="shared" si="14"/>
        <v>144710.99654142899</v>
      </c>
      <c r="C175" s="13">
        <f t="shared" si="10"/>
        <v>192.94799538857197</v>
      </c>
      <c r="D175" s="13">
        <f t="shared" si="12"/>
        <v>681.89960878554405</v>
      </c>
      <c r="E175" s="13">
        <f t="shared" si="13"/>
        <v>144029.09693264344</v>
      </c>
      <c r="F175" s="14">
        <f t="shared" si="11"/>
        <v>874.84760417411599</v>
      </c>
      <c r="G175" s="1"/>
      <c r="H175" s="1"/>
      <c r="I175" s="1"/>
      <c r="J175" s="1"/>
      <c r="L175" s="1"/>
    </row>
    <row r="176" spans="1:12" x14ac:dyDescent="0.35">
      <c r="A176" s="3">
        <f>IF(B176&lt;&gt;"",175,"")</f>
        <v>175</v>
      </c>
      <c r="B176" s="13">
        <f t="shared" si="14"/>
        <v>144029.09693264344</v>
      </c>
      <c r="C176" s="13">
        <f t="shared" si="10"/>
        <v>192.03879591019128</v>
      </c>
      <c r="D176" s="13">
        <f t="shared" si="12"/>
        <v>682.80880826392467</v>
      </c>
      <c r="E176" s="13">
        <f t="shared" si="13"/>
        <v>143346.28812437953</v>
      </c>
      <c r="F176" s="14">
        <f t="shared" si="11"/>
        <v>874.84760417411599</v>
      </c>
      <c r="G176" s="1"/>
      <c r="H176" s="1"/>
      <c r="I176" s="1"/>
      <c r="J176" s="1"/>
      <c r="L176" s="1"/>
    </row>
    <row r="177" spans="1:12" x14ac:dyDescent="0.35">
      <c r="A177" s="3">
        <f>IF(B177&lt;&gt;"",176,"")</f>
        <v>176</v>
      </c>
      <c r="B177" s="13">
        <f t="shared" si="14"/>
        <v>143346.28812437953</v>
      </c>
      <c r="C177" s="13">
        <f t="shared" si="10"/>
        <v>191.12838416583938</v>
      </c>
      <c r="D177" s="13">
        <f t="shared" si="12"/>
        <v>683.71922000827658</v>
      </c>
      <c r="E177" s="13">
        <f t="shared" si="13"/>
        <v>142662.56890437126</v>
      </c>
      <c r="F177" s="14">
        <f t="shared" si="11"/>
        <v>874.84760417411599</v>
      </c>
      <c r="G177" s="1"/>
      <c r="H177" s="1"/>
      <c r="I177" s="1"/>
      <c r="J177" s="1"/>
      <c r="L177" s="1"/>
    </row>
    <row r="178" spans="1:12" x14ac:dyDescent="0.35">
      <c r="A178" s="3">
        <f>IF(B178&lt;&gt;"",177,"")</f>
        <v>177</v>
      </c>
      <c r="B178" s="13">
        <f t="shared" si="14"/>
        <v>142662.56890437126</v>
      </c>
      <c r="C178" s="13">
        <f t="shared" si="10"/>
        <v>190.21675853916167</v>
      </c>
      <c r="D178" s="13">
        <f t="shared" si="12"/>
        <v>684.63084563495431</v>
      </c>
      <c r="E178" s="13">
        <f t="shared" si="13"/>
        <v>141977.9380587363</v>
      </c>
      <c r="F178" s="14">
        <f t="shared" si="11"/>
        <v>874.84760417411599</v>
      </c>
      <c r="G178" s="1"/>
      <c r="H178" s="1"/>
      <c r="I178" s="1"/>
      <c r="J178" s="1"/>
      <c r="L178" s="1"/>
    </row>
    <row r="179" spans="1:12" x14ac:dyDescent="0.35">
      <c r="A179" s="3">
        <f>IF(B179&lt;&gt;"",178,"")</f>
        <v>178</v>
      </c>
      <c r="B179" s="13">
        <f t="shared" si="14"/>
        <v>141977.9380587363</v>
      </c>
      <c r="C179" s="13">
        <f t="shared" si="10"/>
        <v>189.3039174116484</v>
      </c>
      <c r="D179" s="13">
        <f t="shared" si="12"/>
        <v>685.54368676246759</v>
      </c>
      <c r="E179" s="13">
        <f t="shared" si="13"/>
        <v>141292.39437197382</v>
      </c>
      <c r="F179" s="14">
        <f t="shared" si="11"/>
        <v>874.84760417411599</v>
      </c>
      <c r="G179" s="1"/>
      <c r="H179" s="1"/>
      <c r="I179" s="1"/>
      <c r="J179" s="1"/>
      <c r="L179" s="1"/>
    </row>
    <row r="180" spans="1:12" x14ac:dyDescent="0.35">
      <c r="A180" s="3">
        <f>IF(B180&lt;&gt;"",179,"")</f>
        <v>179</v>
      </c>
      <c r="B180" s="13">
        <f t="shared" si="14"/>
        <v>141292.39437197382</v>
      </c>
      <c r="C180" s="13">
        <f t="shared" si="10"/>
        <v>188.38985916263175</v>
      </c>
      <c r="D180" s="13">
        <f t="shared" si="12"/>
        <v>686.45774501148423</v>
      </c>
      <c r="E180" s="13">
        <f t="shared" si="13"/>
        <v>140605.93662696233</v>
      </c>
      <c r="F180" s="14">
        <f t="shared" si="11"/>
        <v>874.84760417411599</v>
      </c>
      <c r="G180" s="1"/>
      <c r="H180" s="1"/>
      <c r="I180" s="1"/>
      <c r="J180" s="1"/>
      <c r="L180" s="1"/>
    </row>
    <row r="181" spans="1:12" x14ac:dyDescent="0.35">
      <c r="A181" s="3">
        <f>IF(B181&lt;&gt;"",180,"")</f>
        <v>180</v>
      </c>
      <c r="B181" s="13">
        <f t="shared" si="14"/>
        <v>140605.93662696233</v>
      </c>
      <c r="C181" s="13">
        <f t="shared" si="10"/>
        <v>187.47458216928308</v>
      </c>
      <c r="D181" s="13">
        <f t="shared" si="12"/>
        <v>687.37302200483293</v>
      </c>
      <c r="E181" s="13">
        <f t="shared" si="13"/>
        <v>139918.56360495748</v>
      </c>
      <c r="F181" s="14">
        <f t="shared" si="11"/>
        <v>874.84760417411599</v>
      </c>
      <c r="G181" s="1"/>
      <c r="H181" s="1"/>
      <c r="I181" s="1"/>
      <c r="J181" s="1"/>
      <c r="L181" s="1"/>
    </row>
    <row r="182" spans="1:12" x14ac:dyDescent="0.35">
      <c r="A182" s="3">
        <f>IF(B182&lt;&gt;"",181,"")</f>
        <v>181</v>
      </c>
      <c r="B182" s="13">
        <f t="shared" si="14"/>
        <v>139918.56360495748</v>
      </c>
      <c r="C182" s="13">
        <f t="shared" si="10"/>
        <v>186.55808480660997</v>
      </c>
      <c r="D182" s="13">
        <f t="shared" si="12"/>
        <v>688.28951936750605</v>
      </c>
      <c r="E182" s="13">
        <f t="shared" si="13"/>
        <v>139230.27408558998</v>
      </c>
      <c r="F182" s="14">
        <f t="shared" si="11"/>
        <v>874.84760417411599</v>
      </c>
      <c r="G182" s="1"/>
      <c r="H182" s="1"/>
      <c r="I182" s="1"/>
      <c r="J182" s="1"/>
      <c r="L182" s="1"/>
    </row>
    <row r="183" spans="1:12" x14ac:dyDescent="0.35">
      <c r="A183" s="3">
        <f>IF(B183&lt;&gt;"",182,"")</f>
        <v>182</v>
      </c>
      <c r="B183" s="13">
        <f t="shared" si="14"/>
        <v>139230.27408558998</v>
      </c>
      <c r="C183" s="13">
        <f t="shared" si="10"/>
        <v>185.64036544745329</v>
      </c>
      <c r="D183" s="13">
        <f t="shared" si="12"/>
        <v>689.20723872666269</v>
      </c>
      <c r="E183" s="13">
        <f t="shared" si="13"/>
        <v>138541.06684686331</v>
      </c>
      <c r="F183" s="14">
        <f t="shared" si="11"/>
        <v>874.84760417411599</v>
      </c>
      <c r="G183" s="1"/>
      <c r="H183" s="1"/>
      <c r="I183" s="1"/>
      <c r="J183" s="1"/>
      <c r="L183" s="1"/>
    </row>
    <row r="184" spans="1:12" x14ac:dyDescent="0.35">
      <c r="A184" s="3">
        <f>IF(B184&lt;&gt;"",183,"")</f>
        <v>183</v>
      </c>
      <c r="B184" s="13">
        <f t="shared" si="14"/>
        <v>138541.06684686331</v>
      </c>
      <c r="C184" s="13">
        <f t="shared" si="10"/>
        <v>184.72142246248441</v>
      </c>
      <c r="D184" s="13">
        <f t="shared" si="12"/>
        <v>690.1261817116316</v>
      </c>
      <c r="E184" s="13">
        <f t="shared" si="13"/>
        <v>137850.94066515169</v>
      </c>
      <c r="F184" s="14">
        <f t="shared" si="11"/>
        <v>874.84760417411599</v>
      </c>
      <c r="G184" s="1"/>
      <c r="H184" s="1"/>
      <c r="I184" s="1"/>
      <c r="J184" s="1"/>
      <c r="L184" s="1"/>
    </row>
    <row r="185" spans="1:12" x14ac:dyDescent="0.35">
      <c r="A185" s="3">
        <f>IF(B185&lt;&gt;"",184,"")</f>
        <v>184</v>
      </c>
      <c r="B185" s="13">
        <f t="shared" si="14"/>
        <v>137850.94066515169</v>
      </c>
      <c r="C185" s="13">
        <f t="shared" si="10"/>
        <v>183.80125422020225</v>
      </c>
      <c r="D185" s="13">
        <f t="shared" si="12"/>
        <v>691.0463499539137</v>
      </c>
      <c r="E185" s="13">
        <f t="shared" si="13"/>
        <v>137159.89431519777</v>
      </c>
      <c r="F185" s="14">
        <f t="shared" si="11"/>
        <v>874.84760417411599</v>
      </c>
      <c r="G185" s="1"/>
      <c r="H185" s="1"/>
      <c r="I185" s="1"/>
      <c r="J185" s="1"/>
      <c r="L185" s="1"/>
    </row>
    <row r="186" spans="1:12" x14ac:dyDescent="0.35">
      <c r="A186" s="3">
        <f>IF(B186&lt;&gt;"",185,"")</f>
        <v>185</v>
      </c>
      <c r="B186" s="13">
        <f t="shared" si="14"/>
        <v>137159.89431519777</v>
      </c>
      <c r="C186" s="13">
        <f t="shared" si="10"/>
        <v>182.8798590869304</v>
      </c>
      <c r="D186" s="13">
        <f t="shared" si="12"/>
        <v>691.96774508718556</v>
      </c>
      <c r="E186" s="13">
        <f t="shared" si="13"/>
        <v>136467.92657011058</v>
      </c>
      <c r="F186" s="14">
        <f t="shared" si="11"/>
        <v>874.84760417411599</v>
      </c>
      <c r="G186" s="1"/>
      <c r="H186" s="1"/>
      <c r="I186" s="1"/>
      <c r="J186" s="1"/>
      <c r="L186" s="1"/>
    </row>
    <row r="187" spans="1:12" x14ac:dyDescent="0.35">
      <c r="A187" s="3">
        <f>IF(B187&lt;&gt;"",186,"")</f>
        <v>186</v>
      </c>
      <c r="B187" s="13">
        <f t="shared" si="14"/>
        <v>136467.92657011058</v>
      </c>
      <c r="C187" s="13">
        <f t="shared" si="10"/>
        <v>181.95723542681412</v>
      </c>
      <c r="D187" s="13">
        <f t="shared" si="12"/>
        <v>692.89036874730186</v>
      </c>
      <c r="E187" s="13">
        <f t="shared" si="13"/>
        <v>135775.03620136328</v>
      </c>
      <c r="F187" s="14">
        <f t="shared" si="11"/>
        <v>874.84760417411599</v>
      </c>
      <c r="G187" s="1"/>
      <c r="H187" s="1"/>
      <c r="I187" s="1"/>
      <c r="J187" s="1"/>
      <c r="L187" s="1"/>
    </row>
    <row r="188" spans="1:12" x14ac:dyDescent="0.35">
      <c r="A188" s="3">
        <f>IF(B188&lt;&gt;"",187,"")</f>
        <v>187</v>
      </c>
      <c r="B188" s="13">
        <f t="shared" si="14"/>
        <v>135775.03620136328</v>
      </c>
      <c r="C188" s="13">
        <f t="shared" si="10"/>
        <v>181.03338160181772</v>
      </c>
      <c r="D188" s="13">
        <f t="shared" si="12"/>
        <v>693.81422257229826</v>
      </c>
      <c r="E188" s="13">
        <f t="shared" si="13"/>
        <v>135081.221978791</v>
      </c>
      <c r="F188" s="14">
        <f t="shared" si="11"/>
        <v>874.84760417411599</v>
      </c>
      <c r="G188" s="1"/>
      <c r="H188" s="1"/>
      <c r="I188" s="1"/>
      <c r="J188" s="1"/>
      <c r="L188" s="1"/>
    </row>
    <row r="189" spans="1:12" x14ac:dyDescent="0.35">
      <c r="A189" s="3">
        <f>IF(B189&lt;&gt;"",188,"")</f>
        <v>188</v>
      </c>
      <c r="B189" s="13">
        <f t="shared" si="14"/>
        <v>135081.221978791</v>
      </c>
      <c r="C189" s="13">
        <f t="shared" si="10"/>
        <v>180.10829597172133</v>
      </c>
      <c r="D189" s="13">
        <f t="shared" si="12"/>
        <v>694.73930820239468</v>
      </c>
      <c r="E189" s="13">
        <f t="shared" si="13"/>
        <v>134386.48267058859</v>
      </c>
      <c r="F189" s="14">
        <f t="shared" si="11"/>
        <v>874.84760417411599</v>
      </c>
      <c r="G189" s="1"/>
      <c r="H189" s="1"/>
      <c r="I189" s="1"/>
      <c r="J189" s="1"/>
      <c r="L189" s="1"/>
    </row>
    <row r="190" spans="1:12" x14ac:dyDescent="0.35">
      <c r="A190" s="3">
        <f>IF(B190&lt;&gt;"",189,"")</f>
        <v>189</v>
      </c>
      <c r="B190" s="13">
        <f t="shared" si="14"/>
        <v>134386.48267058859</v>
      </c>
      <c r="C190" s="13">
        <f t="shared" si="10"/>
        <v>179.18197689411815</v>
      </c>
      <c r="D190" s="13">
        <f t="shared" si="12"/>
        <v>695.66562727999781</v>
      </c>
      <c r="E190" s="13">
        <f t="shared" si="13"/>
        <v>133690.81704330861</v>
      </c>
      <c r="F190" s="14">
        <f t="shared" si="11"/>
        <v>874.84760417411599</v>
      </c>
      <c r="G190" s="1"/>
      <c r="H190" s="1"/>
      <c r="I190" s="1"/>
      <c r="J190" s="1"/>
      <c r="L190" s="1"/>
    </row>
    <row r="191" spans="1:12" x14ac:dyDescent="0.35">
      <c r="A191" s="3">
        <f>IF(B191&lt;&gt;"",190,"")</f>
        <v>190</v>
      </c>
      <c r="B191" s="13">
        <f t="shared" si="14"/>
        <v>133690.81704330861</v>
      </c>
      <c r="C191" s="13">
        <f t="shared" si="10"/>
        <v>178.25442272441148</v>
      </c>
      <c r="D191" s="13">
        <f t="shared" si="12"/>
        <v>696.5931814497045</v>
      </c>
      <c r="E191" s="13">
        <f t="shared" si="13"/>
        <v>132994.22386185889</v>
      </c>
      <c r="F191" s="14">
        <f t="shared" si="11"/>
        <v>874.84760417411599</v>
      </c>
      <c r="G191" s="1"/>
      <c r="H191" s="1"/>
      <c r="I191" s="1"/>
      <c r="J191" s="1"/>
      <c r="L191" s="1"/>
    </row>
    <row r="192" spans="1:12" x14ac:dyDescent="0.35">
      <c r="A192" s="3">
        <f>IF(B192&lt;&gt;"",191,"")</f>
        <v>191</v>
      </c>
      <c r="B192" s="13">
        <f t="shared" si="14"/>
        <v>132994.22386185889</v>
      </c>
      <c r="C192" s="13">
        <f t="shared" si="10"/>
        <v>177.32563181581187</v>
      </c>
      <c r="D192" s="13">
        <f t="shared" si="12"/>
        <v>697.52197235830408</v>
      </c>
      <c r="E192" s="13">
        <f t="shared" si="13"/>
        <v>132296.70188950057</v>
      </c>
      <c r="F192" s="14">
        <f t="shared" si="11"/>
        <v>874.84760417411599</v>
      </c>
      <c r="G192" s="1"/>
      <c r="H192" s="1"/>
      <c r="I192" s="1"/>
      <c r="J192" s="1"/>
      <c r="L192" s="1"/>
    </row>
    <row r="193" spans="1:12" x14ac:dyDescent="0.35">
      <c r="A193" s="3">
        <f>IF(B193&lt;&gt;"",192,"")</f>
        <v>192</v>
      </c>
      <c r="B193" s="13">
        <f t="shared" si="14"/>
        <v>132296.70188950057</v>
      </c>
      <c r="C193" s="13">
        <f t="shared" si="10"/>
        <v>176.39560251933412</v>
      </c>
      <c r="D193" s="13">
        <f t="shared" si="12"/>
        <v>698.45200165478184</v>
      </c>
      <c r="E193" s="13">
        <f t="shared" si="13"/>
        <v>131598.2498878458</v>
      </c>
      <c r="F193" s="14">
        <f t="shared" si="11"/>
        <v>874.84760417411599</v>
      </c>
      <c r="G193" s="1"/>
      <c r="H193" s="1"/>
      <c r="I193" s="1"/>
      <c r="J193" s="1"/>
      <c r="L193" s="1"/>
    </row>
    <row r="194" spans="1:12" x14ac:dyDescent="0.35">
      <c r="A194" s="3">
        <f>IF(B194&lt;&gt;"",193,"")</f>
        <v>193</v>
      </c>
      <c r="B194" s="13">
        <f t="shared" si="14"/>
        <v>131598.2498878458</v>
      </c>
      <c r="C194" s="13">
        <f t="shared" ref="C194:C257" si="15">IFERROR(B194*$I$4/12,"")</f>
        <v>175.46433318379442</v>
      </c>
      <c r="D194" s="13">
        <f t="shared" si="12"/>
        <v>699.38327099032153</v>
      </c>
      <c r="E194" s="13">
        <f t="shared" si="13"/>
        <v>130898.86661685548</v>
      </c>
      <c r="F194" s="14">
        <f t="shared" ref="F194:F257" si="16">IF(A194&lt;&gt;"",$I$6,"")</f>
        <v>874.84760417411599</v>
      </c>
      <c r="G194" s="1"/>
      <c r="H194" s="1"/>
      <c r="I194" s="1"/>
      <c r="J194" s="1"/>
      <c r="L194" s="1"/>
    </row>
    <row r="195" spans="1:12" x14ac:dyDescent="0.35">
      <c r="A195" s="3">
        <f>IF(B195&lt;&gt;"",194,"")</f>
        <v>194</v>
      </c>
      <c r="B195" s="13">
        <f t="shared" si="14"/>
        <v>130898.86661685548</v>
      </c>
      <c r="C195" s="13">
        <f t="shared" si="15"/>
        <v>174.5318221558073</v>
      </c>
      <c r="D195" s="13">
        <f t="shared" ref="D195:D258" si="17">IFERROR(F195-C195,"")</f>
        <v>700.31578201830871</v>
      </c>
      <c r="E195" s="13">
        <f t="shared" ref="E195:E258" si="18">IF(A195&lt;&gt;"",B195-D195,"")</f>
        <v>130198.55083483717</v>
      </c>
      <c r="F195" s="14">
        <f t="shared" si="16"/>
        <v>874.84760417411599</v>
      </c>
      <c r="G195" s="1"/>
      <c r="H195" s="1"/>
      <c r="I195" s="1"/>
      <c r="J195" s="1"/>
      <c r="L195" s="1"/>
    </row>
    <row r="196" spans="1:12" x14ac:dyDescent="0.35">
      <c r="A196" s="3">
        <f>IF(B196&lt;&gt;"",195,"")</f>
        <v>195</v>
      </c>
      <c r="B196" s="13">
        <f t="shared" ref="B196:B259" si="19">IFERROR(IF(B195-D195&gt;=0.01,B195-D195,""),"")</f>
        <v>130198.55083483717</v>
      </c>
      <c r="C196" s="13">
        <f t="shared" si="15"/>
        <v>173.59806777978289</v>
      </c>
      <c r="D196" s="13">
        <f t="shared" si="17"/>
        <v>701.24953639433306</v>
      </c>
      <c r="E196" s="13">
        <f t="shared" si="18"/>
        <v>129497.30129844284</v>
      </c>
      <c r="F196" s="14">
        <f t="shared" si="16"/>
        <v>874.84760417411599</v>
      </c>
      <c r="G196" s="1"/>
      <c r="H196" s="1"/>
      <c r="I196" s="1"/>
      <c r="J196" s="1"/>
      <c r="L196" s="1"/>
    </row>
    <row r="197" spans="1:12" x14ac:dyDescent="0.35">
      <c r="A197" s="3">
        <f>IF(B197&lt;&gt;"",196,"")</f>
        <v>196</v>
      </c>
      <c r="B197" s="13">
        <f t="shared" si="19"/>
        <v>129497.30129844284</v>
      </c>
      <c r="C197" s="13">
        <f t="shared" si="15"/>
        <v>172.66306839792378</v>
      </c>
      <c r="D197" s="13">
        <f t="shared" si="17"/>
        <v>702.18453577619221</v>
      </c>
      <c r="E197" s="13">
        <f t="shared" si="18"/>
        <v>128795.11676266664</v>
      </c>
      <c r="F197" s="14">
        <f t="shared" si="16"/>
        <v>874.84760417411599</v>
      </c>
      <c r="G197" s="1"/>
      <c r="H197" s="1"/>
      <c r="I197" s="1"/>
      <c r="J197" s="1"/>
      <c r="L197" s="1"/>
    </row>
    <row r="198" spans="1:12" x14ac:dyDescent="0.35">
      <c r="A198" s="3">
        <f>IF(B198&lt;&gt;"",197,"")</f>
        <v>197</v>
      </c>
      <c r="B198" s="13">
        <f t="shared" si="19"/>
        <v>128795.11676266664</v>
      </c>
      <c r="C198" s="13">
        <f t="shared" si="15"/>
        <v>171.72682235022219</v>
      </c>
      <c r="D198" s="13">
        <f t="shared" si="17"/>
        <v>703.12078182389382</v>
      </c>
      <c r="E198" s="13">
        <f t="shared" si="18"/>
        <v>128091.99598084275</v>
      </c>
      <c r="F198" s="14">
        <f t="shared" si="16"/>
        <v>874.84760417411599</v>
      </c>
      <c r="G198" s="1"/>
      <c r="H198" s="1"/>
      <c r="I198" s="1"/>
      <c r="J198" s="1"/>
      <c r="L198" s="1"/>
    </row>
    <row r="199" spans="1:12" x14ac:dyDescent="0.35">
      <c r="A199" s="3">
        <f>IF(B199&lt;&gt;"",198,"")</f>
        <v>198</v>
      </c>
      <c r="B199" s="13">
        <f t="shared" si="19"/>
        <v>128091.99598084275</v>
      </c>
      <c r="C199" s="13">
        <f t="shared" si="15"/>
        <v>170.78932797445702</v>
      </c>
      <c r="D199" s="13">
        <f t="shared" si="17"/>
        <v>704.05827619965896</v>
      </c>
      <c r="E199" s="13">
        <f t="shared" si="18"/>
        <v>127387.93770464309</v>
      </c>
      <c r="F199" s="14">
        <f t="shared" si="16"/>
        <v>874.84760417411599</v>
      </c>
      <c r="G199" s="1"/>
      <c r="H199" s="1"/>
      <c r="I199" s="1"/>
      <c r="J199" s="1"/>
      <c r="L199" s="1"/>
    </row>
    <row r="200" spans="1:12" x14ac:dyDescent="0.35">
      <c r="A200" s="3">
        <f>IF(B200&lt;&gt;"",199,"")</f>
        <v>199</v>
      </c>
      <c r="B200" s="13">
        <f t="shared" si="19"/>
        <v>127387.93770464309</v>
      </c>
      <c r="C200" s="13">
        <f t="shared" si="15"/>
        <v>169.85058360619078</v>
      </c>
      <c r="D200" s="13">
        <f t="shared" si="17"/>
        <v>704.99702056792523</v>
      </c>
      <c r="E200" s="13">
        <f t="shared" si="18"/>
        <v>126682.94068407516</v>
      </c>
      <c r="F200" s="14">
        <f t="shared" si="16"/>
        <v>874.84760417411599</v>
      </c>
      <c r="G200" s="1"/>
      <c r="H200" s="1"/>
      <c r="I200" s="1"/>
      <c r="J200" s="1"/>
      <c r="L200" s="1"/>
    </row>
    <row r="201" spans="1:12" x14ac:dyDescent="0.35">
      <c r="A201" s="3">
        <f>IF(B201&lt;&gt;"",200,"")</f>
        <v>200</v>
      </c>
      <c r="B201" s="13">
        <f t="shared" si="19"/>
        <v>126682.94068407516</v>
      </c>
      <c r="C201" s="13">
        <f t="shared" si="15"/>
        <v>168.91058757876689</v>
      </c>
      <c r="D201" s="13">
        <f t="shared" si="17"/>
        <v>705.93701659534906</v>
      </c>
      <c r="E201" s="13">
        <f t="shared" si="18"/>
        <v>125977.00366747982</v>
      </c>
      <c r="F201" s="14">
        <f t="shared" si="16"/>
        <v>874.84760417411599</v>
      </c>
      <c r="G201" s="1"/>
      <c r="H201" s="1"/>
      <c r="I201" s="1"/>
      <c r="J201" s="1"/>
      <c r="L201" s="1"/>
    </row>
    <row r="202" spans="1:12" x14ac:dyDescent="0.35">
      <c r="A202" s="3">
        <f>IF(B202&lt;&gt;"",201,"")</f>
        <v>201</v>
      </c>
      <c r="B202" s="13">
        <f t="shared" si="19"/>
        <v>125977.00366747982</v>
      </c>
      <c r="C202" s="13">
        <f t="shared" si="15"/>
        <v>167.96933822330644</v>
      </c>
      <c r="D202" s="13">
        <f t="shared" si="17"/>
        <v>706.87826595080958</v>
      </c>
      <c r="E202" s="13">
        <f t="shared" si="18"/>
        <v>125270.125401529</v>
      </c>
      <c r="F202" s="14">
        <f t="shared" si="16"/>
        <v>874.84760417411599</v>
      </c>
      <c r="G202" s="1"/>
      <c r="H202" s="1"/>
      <c r="I202" s="1"/>
      <c r="J202" s="1"/>
      <c r="L202" s="1"/>
    </row>
    <row r="203" spans="1:12" x14ac:dyDescent="0.35">
      <c r="A203" s="3">
        <f>IF(B203&lt;&gt;"",202,"")</f>
        <v>202</v>
      </c>
      <c r="B203" s="13">
        <f t="shared" si="19"/>
        <v>125270.125401529</v>
      </c>
      <c r="C203" s="13">
        <f t="shared" si="15"/>
        <v>167.02683386870532</v>
      </c>
      <c r="D203" s="13">
        <f t="shared" si="17"/>
        <v>707.82077030541063</v>
      </c>
      <c r="E203" s="13">
        <f t="shared" si="18"/>
        <v>124562.3046312236</v>
      </c>
      <c r="F203" s="14">
        <f t="shared" si="16"/>
        <v>874.84760417411599</v>
      </c>
      <c r="G203" s="1"/>
      <c r="H203" s="1"/>
      <c r="I203" s="1"/>
      <c r="J203" s="1"/>
      <c r="L203" s="1"/>
    </row>
    <row r="204" spans="1:12" x14ac:dyDescent="0.35">
      <c r="A204" s="3">
        <f>IF(B204&lt;&gt;"",203,"")</f>
        <v>203</v>
      </c>
      <c r="B204" s="13">
        <f t="shared" si="19"/>
        <v>124562.3046312236</v>
      </c>
      <c r="C204" s="13">
        <f t="shared" si="15"/>
        <v>166.08307284163146</v>
      </c>
      <c r="D204" s="13">
        <f t="shared" si="17"/>
        <v>708.76453133248447</v>
      </c>
      <c r="E204" s="13">
        <f t="shared" si="18"/>
        <v>123853.54009989111</v>
      </c>
      <c r="F204" s="14">
        <f t="shared" si="16"/>
        <v>874.84760417411599</v>
      </c>
      <c r="G204" s="1"/>
      <c r="H204" s="1"/>
      <c r="I204" s="1"/>
      <c r="J204" s="1"/>
      <c r="L204" s="1"/>
    </row>
    <row r="205" spans="1:12" x14ac:dyDescent="0.35">
      <c r="A205" s="3">
        <f>IF(B205&lt;&gt;"",204,"")</f>
        <v>204</v>
      </c>
      <c r="B205" s="13">
        <f t="shared" si="19"/>
        <v>123853.54009989111</v>
      </c>
      <c r="C205" s="13">
        <f t="shared" si="15"/>
        <v>165.13805346652148</v>
      </c>
      <c r="D205" s="13">
        <f t="shared" si="17"/>
        <v>709.70955070759453</v>
      </c>
      <c r="E205" s="13">
        <f t="shared" si="18"/>
        <v>123143.83054918351</v>
      </c>
      <c r="F205" s="14">
        <f t="shared" si="16"/>
        <v>874.84760417411599</v>
      </c>
      <c r="G205" s="1"/>
      <c r="H205" s="1"/>
      <c r="I205" s="1"/>
      <c r="J205" s="1"/>
      <c r="L205" s="1"/>
    </row>
    <row r="206" spans="1:12" x14ac:dyDescent="0.35">
      <c r="A206" s="3">
        <f>IF(B206&lt;&gt;"",205,"")</f>
        <v>205</v>
      </c>
      <c r="B206" s="13">
        <f t="shared" si="19"/>
        <v>123143.83054918351</v>
      </c>
      <c r="C206" s="13">
        <f t="shared" si="15"/>
        <v>164.19177406557802</v>
      </c>
      <c r="D206" s="13">
        <f t="shared" si="17"/>
        <v>710.655830108538</v>
      </c>
      <c r="E206" s="13">
        <f t="shared" si="18"/>
        <v>122433.17471907497</v>
      </c>
      <c r="F206" s="14">
        <f t="shared" si="16"/>
        <v>874.84760417411599</v>
      </c>
      <c r="G206" s="1"/>
      <c r="H206" s="1"/>
      <c r="I206" s="1"/>
      <c r="J206" s="1"/>
      <c r="L206" s="1"/>
    </row>
    <row r="207" spans="1:12" x14ac:dyDescent="0.35">
      <c r="A207" s="3">
        <f>IF(B207&lt;&gt;"",206,"")</f>
        <v>206</v>
      </c>
      <c r="B207" s="13">
        <f t="shared" si="19"/>
        <v>122433.17471907497</v>
      </c>
      <c r="C207" s="13">
        <f t="shared" si="15"/>
        <v>163.24423295876662</v>
      </c>
      <c r="D207" s="13">
        <f t="shared" si="17"/>
        <v>711.6033712153494</v>
      </c>
      <c r="E207" s="13">
        <f t="shared" si="18"/>
        <v>121721.57134785963</v>
      </c>
      <c r="F207" s="14">
        <f t="shared" si="16"/>
        <v>874.84760417411599</v>
      </c>
      <c r="G207" s="1"/>
      <c r="H207" s="1"/>
      <c r="I207" s="1"/>
      <c r="J207" s="1"/>
      <c r="L207" s="1"/>
    </row>
    <row r="208" spans="1:12" x14ac:dyDescent="0.35">
      <c r="A208" s="3">
        <f>IF(B208&lt;&gt;"",207,"")</f>
        <v>207</v>
      </c>
      <c r="B208" s="13">
        <f t="shared" si="19"/>
        <v>121721.57134785963</v>
      </c>
      <c r="C208" s="13">
        <f t="shared" si="15"/>
        <v>162.29542846381284</v>
      </c>
      <c r="D208" s="13">
        <f t="shared" si="17"/>
        <v>712.55217571030312</v>
      </c>
      <c r="E208" s="13">
        <f t="shared" si="18"/>
        <v>121009.01917214933</v>
      </c>
      <c r="F208" s="14">
        <f t="shared" si="16"/>
        <v>874.84760417411599</v>
      </c>
      <c r="G208" s="1"/>
      <c r="H208" s="1"/>
      <c r="I208" s="1"/>
      <c r="J208" s="1"/>
      <c r="L208" s="1"/>
    </row>
    <row r="209" spans="1:12" x14ac:dyDescent="0.35">
      <c r="A209" s="3">
        <f>IF(B209&lt;&gt;"",208,"")</f>
        <v>208</v>
      </c>
      <c r="B209" s="13">
        <f t="shared" si="19"/>
        <v>121009.01917214933</v>
      </c>
      <c r="C209" s="13">
        <f t="shared" si="15"/>
        <v>161.34535889619912</v>
      </c>
      <c r="D209" s="13">
        <f t="shared" si="17"/>
        <v>713.50224527791693</v>
      </c>
      <c r="E209" s="13">
        <f t="shared" si="18"/>
        <v>120295.51692687141</v>
      </c>
      <c r="F209" s="14">
        <f t="shared" si="16"/>
        <v>874.84760417411599</v>
      </c>
      <c r="G209" s="1"/>
      <c r="H209" s="1"/>
      <c r="I209" s="1"/>
      <c r="J209" s="1"/>
      <c r="L209" s="1"/>
    </row>
    <row r="210" spans="1:12" x14ac:dyDescent="0.35">
      <c r="A210" s="3">
        <f>IF(B210&lt;&gt;"",209,"")</f>
        <v>209</v>
      </c>
      <c r="B210" s="13">
        <f t="shared" si="19"/>
        <v>120295.51692687141</v>
      </c>
      <c r="C210" s="13">
        <f t="shared" si="15"/>
        <v>160.39402256916188</v>
      </c>
      <c r="D210" s="13">
        <f t="shared" si="17"/>
        <v>714.45358160495414</v>
      </c>
      <c r="E210" s="13">
        <f t="shared" si="18"/>
        <v>119581.06334526645</v>
      </c>
      <c r="F210" s="14">
        <f t="shared" si="16"/>
        <v>874.84760417411599</v>
      </c>
      <c r="G210" s="1"/>
      <c r="H210" s="1"/>
      <c r="I210" s="1"/>
      <c r="J210" s="1"/>
      <c r="L210" s="1"/>
    </row>
    <row r="211" spans="1:12" x14ac:dyDescent="0.35">
      <c r="A211" s="3">
        <f>IF(B211&lt;&gt;"",210,"")</f>
        <v>210</v>
      </c>
      <c r="B211" s="13">
        <f t="shared" si="19"/>
        <v>119581.06334526645</v>
      </c>
      <c r="C211" s="13">
        <f t="shared" si="15"/>
        <v>159.4414177936886</v>
      </c>
      <c r="D211" s="13">
        <f t="shared" si="17"/>
        <v>715.40618638042736</v>
      </c>
      <c r="E211" s="13">
        <f t="shared" si="18"/>
        <v>118865.65715888602</v>
      </c>
      <c r="F211" s="14">
        <f t="shared" si="16"/>
        <v>874.84760417411599</v>
      </c>
      <c r="G211" s="1"/>
      <c r="H211" s="1"/>
      <c r="I211" s="1"/>
      <c r="J211" s="1"/>
      <c r="L211" s="1"/>
    </row>
    <row r="212" spans="1:12" x14ac:dyDescent="0.35">
      <c r="A212" s="3">
        <f>IF(B212&lt;&gt;"",211,"")</f>
        <v>211</v>
      </c>
      <c r="B212" s="13">
        <f t="shared" si="19"/>
        <v>118865.65715888602</v>
      </c>
      <c r="C212" s="13">
        <f t="shared" si="15"/>
        <v>158.48754287851469</v>
      </c>
      <c r="D212" s="13">
        <f t="shared" si="17"/>
        <v>716.36006129560133</v>
      </c>
      <c r="E212" s="13">
        <f t="shared" si="18"/>
        <v>118149.29709759042</v>
      </c>
      <c r="F212" s="14">
        <f t="shared" si="16"/>
        <v>874.84760417411599</v>
      </c>
      <c r="G212" s="1"/>
      <c r="H212" s="1"/>
      <c r="I212" s="1"/>
      <c r="J212" s="1"/>
      <c r="L212" s="1"/>
    </row>
    <row r="213" spans="1:12" x14ac:dyDescent="0.35">
      <c r="A213" s="3">
        <f>IF(B213&lt;&gt;"",212,"")</f>
        <v>212</v>
      </c>
      <c r="B213" s="13">
        <f t="shared" si="19"/>
        <v>118149.29709759042</v>
      </c>
      <c r="C213" s="13">
        <f t="shared" si="15"/>
        <v>157.53239613012056</v>
      </c>
      <c r="D213" s="13">
        <f t="shared" si="17"/>
        <v>717.31520804399543</v>
      </c>
      <c r="E213" s="13">
        <f t="shared" si="18"/>
        <v>117431.98188954643</v>
      </c>
      <c r="F213" s="14">
        <f t="shared" si="16"/>
        <v>874.84760417411599</v>
      </c>
      <c r="G213" s="1"/>
      <c r="H213" s="1"/>
      <c r="I213" s="1"/>
      <c r="J213" s="1"/>
      <c r="L213" s="1"/>
    </row>
    <row r="214" spans="1:12" x14ac:dyDescent="0.35">
      <c r="A214" s="3">
        <f>IF(B214&lt;&gt;"",213,"")</f>
        <v>213</v>
      </c>
      <c r="B214" s="13">
        <f t="shared" si="19"/>
        <v>117431.98188954643</v>
      </c>
      <c r="C214" s="13">
        <f t="shared" si="15"/>
        <v>156.57597585272859</v>
      </c>
      <c r="D214" s="13">
        <f t="shared" si="17"/>
        <v>718.27162832138742</v>
      </c>
      <c r="E214" s="13">
        <f t="shared" si="18"/>
        <v>116713.71026122505</v>
      </c>
      <c r="F214" s="14">
        <f t="shared" si="16"/>
        <v>874.84760417411599</v>
      </c>
      <c r="G214" s="1"/>
      <c r="H214" s="1"/>
      <c r="I214" s="1"/>
      <c r="J214" s="1"/>
      <c r="L214" s="1"/>
    </row>
    <row r="215" spans="1:12" x14ac:dyDescent="0.35">
      <c r="A215" s="3">
        <f>IF(B215&lt;&gt;"",214,"")</f>
        <v>214</v>
      </c>
      <c r="B215" s="13">
        <f t="shared" si="19"/>
        <v>116713.71026122505</v>
      </c>
      <c r="C215" s="13">
        <f t="shared" si="15"/>
        <v>155.61828034830006</v>
      </c>
      <c r="D215" s="13">
        <f t="shared" si="17"/>
        <v>719.22932382581598</v>
      </c>
      <c r="E215" s="13">
        <f t="shared" si="18"/>
        <v>115994.48093739923</v>
      </c>
      <c r="F215" s="14">
        <f t="shared" si="16"/>
        <v>874.84760417411599</v>
      </c>
      <c r="G215" s="1"/>
      <c r="H215" s="1"/>
      <c r="I215" s="1"/>
      <c r="J215" s="1"/>
      <c r="L215" s="1"/>
    </row>
    <row r="216" spans="1:12" x14ac:dyDescent="0.35">
      <c r="A216" s="3">
        <f>IF(B216&lt;&gt;"",215,"")</f>
        <v>215</v>
      </c>
      <c r="B216" s="13">
        <f t="shared" si="19"/>
        <v>115994.48093739923</v>
      </c>
      <c r="C216" s="13">
        <f t="shared" si="15"/>
        <v>154.6593079165323</v>
      </c>
      <c r="D216" s="13">
        <f t="shared" si="17"/>
        <v>720.18829625758372</v>
      </c>
      <c r="E216" s="13">
        <f t="shared" si="18"/>
        <v>115274.29264114166</v>
      </c>
      <c r="F216" s="14">
        <f t="shared" si="16"/>
        <v>874.84760417411599</v>
      </c>
      <c r="G216" s="1"/>
      <c r="H216" s="1"/>
      <c r="I216" s="1"/>
      <c r="J216" s="1"/>
      <c r="L216" s="1"/>
    </row>
    <row r="217" spans="1:12" x14ac:dyDescent="0.35">
      <c r="A217" s="3">
        <f>IF(B217&lt;&gt;"",216,"")</f>
        <v>216</v>
      </c>
      <c r="B217" s="13">
        <f t="shared" si="19"/>
        <v>115274.29264114166</v>
      </c>
      <c r="C217" s="13">
        <f t="shared" si="15"/>
        <v>153.69905685485554</v>
      </c>
      <c r="D217" s="13">
        <f t="shared" si="17"/>
        <v>721.14854731926039</v>
      </c>
      <c r="E217" s="13">
        <f t="shared" si="18"/>
        <v>114553.1440938224</v>
      </c>
      <c r="F217" s="14">
        <f t="shared" si="16"/>
        <v>874.84760417411599</v>
      </c>
      <c r="G217" s="1"/>
      <c r="H217" s="1"/>
      <c r="I217" s="1"/>
      <c r="J217" s="1"/>
      <c r="L217" s="1"/>
    </row>
    <row r="218" spans="1:12" x14ac:dyDescent="0.35">
      <c r="A218" s="3">
        <f>IF(B218&lt;&gt;"",217,"")</f>
        <v>217</v>
      </c>
      <c r="B218" s="13">
        <f t="shared" si="19"/>
        <v>114553.1440938224</v>
      </c>
      <c r="C218" s="13">
        <f t="shared" si="15"/>
        <v>152.73752545842987</v>
      </c>
      <c r="D218" s="13">
        <f t="shared" si="17"/>
        <v>722.11007871568609</v>
      </c>
      <c r="E218" s="13">
        <f t="shared" si="18"/>
        <v>113831.03401510671</v>
      </c>
      <c r="F218" s="14">
        <f t="shared" si="16"/>
        <v>874.84760417411599</v>
      </c>
      <c r="G218" s="1"/>
      <c r="H218" s="1"/>
      <c r="I218" s="1"/>
      <c r="J218" s="1"/>
      <c r="L218" s="1"/>
    </row>
    <row r="219" spans="1:12" x14ac:dyDescent="0.35">
      <c r="A219" s="3">
        <f>IF(B219&lt;&gt;"",218,"")</f>
        <v>218</v>
      </c>
      <c r="B219" s="13">
        <f t="shared" si="19"/>
        <v>113831.03401510671</v>
      </c>
      <c r="C219" s="13">
        <f t="shared" si="15"/>
        <v>151.77471202014229</v>
      </c>
      <c r="D219" s="13">
        <f t="shared" si="17"/>
        <v>723.07289215397373</v>
      </c>
      <c r="E219" s="13">
        <f t="shared" si="18"/>
        <v>113107.96112295274</v>
      </c>
      <c r="F219" s="14">
        <f t="shared" si="16"/>
        <v>874.84760417411599</v>
      </c>
      <c r="G219" s="1"/>
      <c r="H219" s="1"/>
      <c r="I219" s="1"/>
      <c r="J219" s="1"/>
      <c r="L219" s="1"/>
    </row>
    <row r="220" spans="1:12" x14ac:dyDescent="0.35">
      <c r="A220" s="3">
        <f>IF(B220&lt;&gt;"",219,"")</f>
        <v>219</v>
      </c>
      <c r="B220" s="13">
        <f t="shared" si="19"/>
        <v>113107.96112295274</v>
      </c>
      <c r="C220" s="13">
        <f t="shared" si="15"/>
        <v>150.81061483060367</v>
      </c>
      <c r="D220" s="13">
        <f t="shared" si="17"/>
        <v>724.03698934351235</v>
      </c>
      <c r="E220" s="13">
        <f t="shared" si="18"/>
        <v>112383.92413360922</v>
      </c>
      <c r="F220" s="14">
        <f t="shared" si="16"/>
        <v>874.84760417411599</v>
      </c>
      <c r="G220" s="1"/>
      <c r="H220" s="1"/>
      <c r="I220" s="1"/>
      <c r="J220" s="1"/>
      <c r="L220" s="1"/>
    </row>
    <row r="221" spans="1:12" x14ac:dyDescent="0.35">
      <c r="A221" s="3">
        <f>IF(B221&lt;&gt;"",220,"")</f>
        <v>220</v>
      </c>
      <c r="B221" s="13">
        <f t="shared" si="19"/>
        <v>112383.92413360922</v>
      </c>
      <c r="C221" s="13">
        <f t="shared" si="15"/>
        <v>149.84523217814564</v>
      </c>
      <c r="D221" s="13">
        <f t="shared" si="17"/>
        <v>725.00237199597041</v>
      </c>
      <c r="E221" s="13">
        <f t="shared" si="18"/>
        <v>111658.92176161325</v>
      </c>
      <c r="F221" s="14">
        <f t="shared" si="16"/>
        <v>874.84760417411599</v>
      </c>
      <c r="G221" s="1"/>
      <c r="H221" s="1"/>
      <c r="I221" s="1"/>
      <c r="J221" s="1"/>
      <c r="L221" s="1"/>
    </row>
    <row r="222" spans="1:12" x14ac:dyDescent="0.35">
      <c r="A222" s="3">
        <f>IF(B222&lt;&gt;"",221,"")</f>
        <v>221</v>
      </c>
      <c r="B222" s="13">
        <f t="shared" si="19"/>
        <v>111658.92176161325</v>
      </c>
      <c r="C222" s="13">
        <f t="shared" si="15"/>
        <v>148.87856234881767</v>
      </c>
      <c r="D222" s="13">
        <f t="shared" si="17"/>
        <v>725.96904182529829</v>
      </c>
      <c r="E222" s="13">
        <f t="shared" si="18"/>
        <v>110932.95271978795</v>
      </c>
      <c r="F222" s="14">
        <f t="shared" si="16"/>
        <v>874.84760417411599</v>
      </c>
      <c r="G222" s="1"/>
      <c r="H222" s="1"/>
      <c r="I222" s="1"/>
      <c r="J222" s="1"/>
      <c r="L222" s="1"/>
    </row>
    <row r="223" spans="1:12" x14ac:dyDescent="0.35">
      <c r="A223" s="3">
        <f>IF(B223&lt;&gt;"",222,"")</f>
        <v>222</v>
      </c>
      <c r="B223" s="13">
        <f t="shared" si="19"/>
        <v>110932.95271978795</v>
      </c>
      <c r="C223" s="13">
        <f t="shared" si="15"/>
        <v>147.91060362638393</v>
      </c>
      <c r="D223" s="13">
        <f t="shared" si="17"/>
        <v>726.93700054773205</v>
      </c>
      <c r="E223" s="13">
        <f t="shared" si="18"/>
        <v>110206.01571924023</v>
      </c>
      <c r="F223" s="14">
        <f t="shared" si="16"/>
        <v>874.84760417411599</v>
      </c>
      <c r="G223" s="1"/>
      <c r="H223" s="1"/>
      <c r="I223" s="1"/>
      <c r="J223" s="1"/>
      <c r="L223" s="1"/>
    </row>
    <row r="224" spans="1:12" x14ac:dyDescent="0.35">
      <c r="A224" s="3">
        <f>IF(B224&lt;&gt;"",223,"")</f>
        <v>223</v>
      </c>
      <c r="B224" s="13">
        <f t="shared" si="19"/>
        <v>110206.01571924023</v>
      </c>
      <c r="C224" s="13">
        <f t="shared" si="15"/>
        <v>146.94135429232031</v>
      </c>
      <c r="D224" s="13">
        <f t="shared" si="17"/>
        <v>727.9062498817957</v>
      </c>
      <c r="E224" s="13">
        <f t="shared" si="18"/>
        <v>109478.10946935843</v>
      </c>
      <c r="F224" s="14">
        <f t="shared" si="16"/>
        <v>874.84760417411599</v>
      </c>
      <c r="G224" s="1"/>
      <c r="H224" s="1"/>
      <c r="I224" s="1"/>
      <c r="J224" s="1"/>
      <c r="L224" s="1"/>
    </row>
    <row r="225" spans="1:12" x14ac:dyDescent="0.35">
      <c r="A225" s="3">
        <f>IF(B225&lt;&gt;"",224,"")</f>
        <v>224</v>
      </c>
      <c r="B225" s="13">
        <f t="shared" si="19"/>
        <v>109478.10946935843</v>
      </c>
      <c r="C225" s="13">
        <f t="shared" si="15"/>
        <v>145.97081262581125</v>
      </c>
      <c r="D225" s="13">
        <f t="shared" si="17"/>
        <v>728.87679154830471</v>
      </c>
      <c r="E225" s="13">
        <f t="shared" si="18"/>
        <v>108749.23267781013</v>
      </c>
      <c r="F225" s="14">
        <f t="shared" si="16"/>
        <v>874.84760417411599</v>
      </c>
      <c r="G225" s="1"/>
      <c r="H225" s="1"/>
      <c r="I225" s="1"/>
      <c r="J225" s="1"/>
      <c r="L225" s="1"/>
    </row>
    <row r="226" spans="1:12" x14ac:dyDescent="0.35">
      <c r="A226" s="3">
        <f>IF(B226&lt;&gt;"",225,"")</f>
        <v>225</v>
      </c>
      <c r="B226" s="13">
        <f t="shared" si="19"/>
        <v>108749.23267781013</v>
      </c>
      <c r="C226" s="13">
        <f t="shared" si="15"/>
        <v>144.99897690374684</v>
      </c>
      <c r="D226" s="13">
        <f t="shared" si="17"/>
        <v>729.84862727036921</v>
      </c>
      <c r="E226" s="13">
        <f t="shared" si="18"/>
        <v>108019.38405053975</v>
      </c>
      <c r="F226" s="14">
        <f t="shared" si="16"/>
        <v>874.84760417411599</v>
      </c>
      <c r="G226" s="1"/>
      <c r="H226" s="1"/>
      <c r="I226" s="1"/>
      <c r="J226" s="1"/>
      <c r="L226" s="1"/>
    </row>
    <row r="227" spans="1:12" x14ac:dyDescent="0.35">
      <c r="A227" s="3">
        <f>IF(B227&lt;&gt;"",226,"")</f>
        <v>226</v>
      </c>
      <c r="B227" s="13">
        <f t="shared" si="19"/>
        <v>108019.38405053975</v>
      </c>
      <c r="C227" s="13">
        <f t="shared" si="15"/>
        <v>144.02584540071967</v>
      </c>
      <c r="D227" s="13">
        <f t="shared" si="17"/>
        <v>730.82175877339637</v>
      </c>
      <c r="E227" s="13">
        <f t="shared" si="18"/>
        <v>107288.56229176636</v>
      </c>
      <c r="F227" s="14">
        <f t="shared" si="16"/>
        <v>874.84760417411599</v>
      </c>
      <c r="G227" s="1"/>
      <c r="H227" s="1"/>
      <c r="I227" s="1"/>
      <c r="J227" s="1"/>
      <c r="L227" s="1"/>
    </row>
    <row r="228" spans="1:12" x14ac:dyDescent="0.35">
      <c r="A228" s="3">
        <f>IF(B228&lt;&gt;"",227,"")</f>
        <v>227</v>
      </c>
      <c r="B228" s="13">
        <f t="shared" si="19"/>
        <v>107288.56229176636</v>
      </c>
      <c r="C228" s="13">
        <f t="shared" si="15"/>
        <v>143.0514163890218</v>
      </c>
      <c r="D228" s="13">
        <f t="shared" si="17"/>
        <v>731.79618778509416</v>
      </c>
      <c r="E228" s="13">
        <f t="shared" si="18"/>
        <v>106556.76610398127</v>
      </c>
      <c r="F228" s="14">
        <f t="shared" si="16"/>
        <v>874.84760417411599</v>
      </c>
      <c r="G228" s="1"/>
      <c r="H228" s="1"/>
      <c r="I228" s="1"/>
      <c r="J228" s="1"/>
      <c r="L228" s="1"/>
    </row>
    <row r="229" spans="1:12" x14ac:dyDescent="0.35">
      <c r="A229" s="3">
        <f>IF(B229&lt;&gt;"",228,"")</f>
        <v>228</v>
      </c>
      <c r="B229" s="13">
        <f t="shared" si="19"/>
        <v>106556.76610398127</v>
      </c>
      <c r="C229" s="13">
        <f t="shared" si="15"/>
        <v>142.07568813864171</v>
      </c>
      <c r="D229" s="13">
        <f t="shared" si="17"/>
        <v>732.77191603547431</v>
      </c>
      <c r="E229" s="13">
        <f t="shared" si="18"/>
        <v>105823.99418794579</v>
      </c>
      <c r="F229" s="14">
        <f t="shared" si="16"/>
        <v>874.84760417411599</v>
      </c>
      <c r="G229" s="1"/>
      <c r="H229" s="1"/>
      <c r="I229" s="1"/>
      <c r="J229" s="1"/>
      <c r="L229" s="1"/>
    </row>
    <row r="230" spans="1:12" x14ac:dyDescent="0.35">
      <c r="A230" s="3">
        <f>IF(B230&lt;&gt;"",229,"")</f>
        <v>229</v>
      </c>
      <c r="B230" s="13">
        <f t="shared" si="19"/>
        <v>105823.99418794579</v>
      </c>
      <c r="C230" s="13">
        <f t="shared" si="15"/>
        <v>141.09865891726108</v>
      </c>
      <c r="D230" s="13">
        <f t="shared" si="17"/>
        <v>733.74894525685488</v>
      </c>
      <c r="E230" s="13">
        <f t="shared" si="18"/>
        <v>105090.24524268894</v>
      </c>
      <c r="F230" s="14">
        <f t="shared" si="16"/>
        <v>874.84760417411599</v>
      </c>
      <c r="G230" s="1"/>
      <c r="H230" s="1"/>
      <c r="I230" s="1"/>
      <c r="J230" s="1"/>
      <c r="L230" s="1"/>
    </row>
    <row r="231" spans="1:12" x14ac:dyDescent="0.35">
      <c r="A231" s="3">
        <f>IF(B231&lt;&gt;"",230,"")</f>
        <v>230</v>
      </c>
      <c r="B231" s="13">
        <f t="shared" si="19"/>
        <v>105090.24524268894</v>
      </c>
      <c r="C231" s="13">
        <f t="shared" si="15"/>
        <v>140.12032699025193</v>
      </c>
      <c r="D231" s="13">
        <f t="shared" si="17"/>
        <v>734.72727718386409</v>
      </c>
      <c r="E231" s="13">
        <f t="shared" si="18"/>
        <v>104355.51796550507</v>
      </c>
      <c r="F231" s="14">
        <f t="shared" si="16"/>
        <v>874.84760417411599</v>
      </c>
      <c r="G231" s="1"/>
      <c r="H231" s="1"/>
      <c r="I231" s="1"/>
      <c r="J231" s="1"/>
      <c r="L231" s="1"/>
    </row>
    <row r="232" spans="1:12" x14ac:dyDescent="0.35">
      <c r="A232" s="3">
        <f>IF(B232&lt;&gt;"",231,"")</f>
        <v>231</v>
      </c>
      <c r="B232" s="13">
        <f t="shared" si="19"/>
        <v>104355.51796550507</v>
      </c>
      <c r="C232" s="13">
        <f t="shared" si="15"/>
        <v>139.14069062067344</v>
      </c>
      <c r="D232" s="13">
        <f t="shared" si="17"/>
        <v>735.70691355344252</v>
      </c>
      <c r="E232" s="13">
        <f t="shared" si="18"/>
        <v>103619.81105195163</v>
      </c>
      <c r="F232" s="14">
        <f t="shared" si="16"/>
        <v>874.84760417411599</v>
      </c>
      <c r="G232" s="1"/>
      <c r="H232" s="1"/>
      <c r="I232" s="1"/>
      <c r="J232" s="1"/>
      <c r="L232" s="1"/>
    </row>
    <row r="233" spans="1:12" x14ac:dyDescent="0.35">
      <c r="A233" s="3">
        <f>IF(B233&lt;&gt;"",232,"")</f>
        <v>232</v>
      </c>
      <c r="B233" s="13">
        <f t="shared" si="19"/>
        <v>103619.81105195163</v>
      </c>
      <c r="C233" s="13">
        <f t="shared" si="15"/>
        <v>138.15974806926883</v>
      </c>
      <c r="D233" s="13">
        <f t="shared" si="17"/>
        <v>736.68785610484713</v>
      </c>
      <c r="E233" s="13">
        <f t="shared" si="18"/>
        <v>102883.12319584678</v>
      </c>
      <c r="F233" s="14">
        <f t="shared" si="16"/>
        <v>874.84760417411599</v>
      </c>
      <c r="G233" s="1"/>
      <c r="H233" s="1"/>
      <c r="I233" s="1"/>
      <c r="J233" s="1"/>
      <c r="L233" s="1"/>
    </row>
    <row r="234" spans="1:12" x14ac:dyDescent="0.35">
      <c r="A234" s="3">
        <f>IF(B234&lt;&gt;"",233,"")</f>
        <v>233</v>
      </c>
      <c r="B234" s="13">
        <f t="shared" si="19"/>
        <v>102883.12319584678</v>
      </c>
      <c r="C234" s="13">
        <f t="shared" si="15"/>
        <v>137.17749759446238</v>
      </c>
      <c r="D234" s="13">
        <f t="shared" si="17"/>
        <v>737.67010657965363</v>
      </c>
      <c r="E234" s="13">
        <f t="shared" si="18"/>
        <v>102145.45308926713</v>
      </c>
      <c r="F234" s="14">
        <f t="shared" si="16"/>
        <v>874.84760417411599</v>
      </c>
      <c r="G234" s="1"/>
      <c r="H234" s="1"/>
      <c r="I234" s="1"/>
      <c r="J234" s="1"/>
      <c r="L234" s="1"/>
    </row>
    <row r="235" spans="1:12" x14ac:dyDescent="0.35">
      <c r="A235" s="3">
        <f>IF(B235&lt;&gt;"",234,"")</f>
        <v>234</v>
      </c>
      <c r="B235" s="13">
        <f t="shared" si="19"/>
        <v>102145.45308926713</v>
      </c>
      <c r="C235" s="13">
        <f t="shared" si="15"/>
        <v>136.19393745235618</v>
      </c>
      <c r="D235" s="13">
        <f t="shared" si="17"/>
        <v>738.65366672175981</v>
      </c>
      <c r="E235" s="13">
        <f t="shared" si="18"/>
        <v>101406.79942254537</v>
      </c>
      <c r="F235" s="14">
        <f t="shared" si="16"/>
        <v>874.84760417411599</v>
      </c>
      <c r="G235" s="1"/>
      <c r="H235" s="1"/>
      <c r="I235" s="1"/>
      <c r="J235" s="1"/>
      <c r="L235" s="1"/>
    </row>
    <row r="236" spans="1:12" x14ac:dyDescent="0.35">
      <c r="A236" s="3">
        <f>IF(B236&lt;&gt;"",235,"")</f>
        <v>235</v>
      </c>
      <c r="B236" s="13">
        <f t="shared" si="19"/>
        <v>101406.79942254537</v>
      </c>
      <c r="C236" s="13">
        <f t="shared" si="15"/>
        <v>135.20906589672717</v>
      </c>
      <c r="D236" s="13">
        <f t="shared" si="17"/>
        <v>739.63853827738876</v>
      </c>
      <c r="E236" s="13">
        <f t="shared" si="18"/>
        <v>100667.16088426799</v>
      </c>
      <c r="F236" s="14">
        <f t="shared" si="16"/>
        <v>874.84760417411599</v>
      </c>
      <c r="G236" s="1"/>
      <c r="H236" s="1"/>
      <c r="I236" s="1"/>
      <c r="J236" s="1"/>
      <c r="L236" s="1"/>
    </row>
    <row r="237" spans="1:12" x14ac:dyDescent="0.35">
      <c r="A237" s="3">
        <f>IF(B237&lt;&gt;"",236,"")</f>
        <v>236</v>
      </c>
      <c r="B237" s="13">
        <f t="shared" si="19"/>
        <v>100667.16088426799</v>
      </c>
      <c r="C237" s="13">
        <f t="shared" si="15"/>
        <v>134.22288117902397</v>
      </c>
      <c r="D237" s="13">
        <f t="shared" si="17"/>
        <v>740.62472299509204</v>
      </c>
      <c r="E237" s="13">
        <f t="shared" si="18"/>
        <v>99926.536161272888</v>
      </c>
      <c r="F237" s="14">
        <f t="shared" si="16"/>
        <v>874.84760417411599</v>
      </c>
      <c r="G237" s="1"/>
      <c r="H237" s="1"/>
      <c r="I237" s="1"/>
      <c r="J237" s="1"/>
      <c r="L237" s="1"/>
    </row>
    <row r="238" spans="1:12" x14ac:dyDescent="0.35">
      <c r="A238" s="3">
        <f>IF(B238&lt;&gt;"",237,"")</f>
        <v>237</v>
      </c>
      <c r="B238" s="13">
        <f t="shared" si="19"/>
        <v>99926.536161272888</v>
      </c>
      <c r="C238" s="13">
        <f t="shared" si="15"/>
        <v>133.23538154836385</v>
      </c>
      <c r="D238" s="13">
        <f t="shared" si="17"/>
        <v>741.61222262575211</v>
      </c>
      <c r="E238" s="13">
        <f t="shared" si="18"/>
        <v>99184.923938647131</v>
      </c>
      <c r="F238" s="14">
        <f t="shared" si="16"/>
        <v>874.84760417411599</v>
      </c>
      <c r="G238" s="1"/>
      <c r="H238" s="1"/>
      <c r="I238" s="1"/>
      <c r="J238" s="1"/>
      <c r="L238" s="1"/>
    </row>
    <row r="239" spans="1:12" x14ac:dyDescent="0.35">
      <c r="A239" s="3">
        <f>IF(B239&lt;&gt;"",238,"")</f>
        <v>238</v>
      </c>
      <c r="B239" s="13">
        <f t="shared" si="19"/>
        <v>99184.923938647131</v>
      </c>
      <c r="C239" s="13">
        <f t="shared" si="15"/>
        <v>132.24656525152952</v>
      </c>
      <c r="D239" s="13">
        <f t="shared" si="17"/>
        <v>742.60103892258644</v>
      </c>
      <c r="E239" s="13">
        <f t="shared" si="18"/>
        <v>98442.322899724546</v>
      </c>
      <c r="F239" s="14">
        <f t="shared" si="16"/>
        <v>874.84760417411599</v>
      </c>
      <c r="G239" s="1"/>
      <c r="H239" s="1"/>
      <c r="I239" s="1"/>
      <c r="J239" s="1"/>
      <c r="L239" s="1"/>
    </row>
    <row r="240" spans="1:12" x14ac:dyDescent="0.35">
      <c r="A240" s="3">
        <f>IF(B240&lt;&gt;"",239,"")</f>
        <v>239</v>
      </c>
      <c r="B240" s="13">
        <f t="shared" si="19"/>
        <v>98442.322899724546</v>
      </c>
      <c r="C240" s="13">
        <f t="shared" si="15"/>
        <v>131.25643053296605</v>
      </c>
      <c r="D240" s="13">
        <f t="shared" si="17"/>
        <v>743.59117364114991</v>
      </c>
      <c r="E240" s="13">
        <f t="shared" si="18"/>
        <v>97698.731726083395</v>
      </c>
      <c r="F240" s="14">
        <f t="shared" si="16"/>
        <v>874.84760417411599</v>
      </c>
      <c r="G240" s="1"/>
      <c r="H240" s="1"/>
      <c r="I240" s="1"/>
      <c r="J240" s="1"/>
      <c r="L240" s="1"/>
    </row>
    <row r="241" spans="1:12" x14ac:dyDescent="0.35">
      <c r="A241" s="3">
        <f>IF(B241&lt;&gt;"",240,"")</f>
        <v>240</v>
      </c>
      <c r="B241" s="13">
        <f t="shared" si="19"/>
        <v>97698.731726083395</v>
      </c>
      <c r="C241" s="13">
        <f t="shared" si="15"/>
        <v>130.26497563477787</v>
      </c>
      <c r="D241" s="13">
        <f t="shared" si="17"/>
        <v>744.58262853933809</v>
      </c>
      <c r="E241" s="13">
        <f t="shared" si="18"/>
        <v>96954.149097544054</v>
      </c>
      <c r="F241" s="14">
        <f t="shared" si="16"/>
        <v>874.84760417411599</v>
      </c>
      <c r="G241" s="1"/>
      <c r="H241" s="1"/>
      <c r="I241" s="1"/>
      <c r="J241" s="1"/>
      <c r="L241" s="1"/>
    </row>
    <row r="242" spans="1:12" x14ac:dyDescent="0.35">
      <c r="A242" s="3">
        <f>IF(B242&lt;&gt;"",241,"")</f>
        <v>241</v>
      </c>
      <c r="B242" s="13">
        <f t="shared" si="19"/>
        <v>96954.149097544054</v>
      </c>
      <c r="C242" s="13">
        <f t="shared" si="15"/>
        <v>129.27219879672541</v>
      </c>
      <c r="D242" s="13">
        <f t="shared" si="17"/>
        <v>745.57540537739055</v>
      </c>
      <c r="E242" s="13">
        <f t="shared" si="18"/>
        <v>96208.573692166668</v>
      </c>
      <c r="F242" s="14">
        <f t="shared" si="16"/>
        <v>874.84760417411599</v>
      </c>
      <c r="G242" s="1"/>
      <c r="H242" s="1"/>
      <c r="I242" s="1"/>
      <c r="J242" s="1"/>
      <c r="L242" s="1"/>
    </row>
    <row r="243" spans="1:12" x14ac:dyDescent="0.35">
      <c r="A243" s="3">
        <f>IF(B243&lt;&gt;"",242,"")</f>
        <v>242</v>
      </c>
      <c r="B243" s="13">
        <f t="shared" si="19"/>
        <v>96208.573692166668</v>
      </c>
      <c r="C243" s="13">
        <f t="shared" si="15"/>
        <v>128.27809825622222</v>
      </c>
      <c r="D243" s="13">
        <f t="shared" si="17"/>
        <v>746.56950591789382</v>
      </c>
      <c r="E243" s="13">
        <f t="shared" si="18"/>
        <v>95462.004186248771</v>
      </c>
      <c r="F243" s="14">
        <f t="shared" si="16"/>
        <v>874.84760417411599</v>
      </c>
      <c r="G243" s="1"/>
      <c r="H243" s="1"/>
      <c r="I243" s="1"/>
      <c r="J243" s="1"/>
      <c r="L243" s="1"/>
    </row>
    <row r="244" spans="1:12" x14ac:dyDescent="0.35">
      <c r="A244" s="3">
        <f>IF(B244&lt;&gt;"",243,"")</f>
        <v>243</v>
      </c>
      <c r="B244" s="13">
        <f t="shared" si="19"/>
        <v>95462.004186248771</v>
      </c>
      <c r="C244" s="13">
        <f t="shared" si="15"/>
        <v>127.28267224833171</v>
      </c>
      <c r="D244" s="13">
        <f t="shared" si="17"/>
        <v>747.56493192578432</v>
      </c>
      <c r="E244" s="13">
        <f t="shared" si="18"/>
        <v>94714.439254322991</v>
      </c>
      <c r="F244" s="14">
        <f t="shared" si="16"/>
        <v>874.84760417411599</v>
      </c>
      <c r="G244" s="1"/>
      <c r="H244" s="1"/>
      <c r="I244" s="1"/>
      <c r="J244" s="1"/>
      <c r="L244" s="1"/>
    </row>
    <row r="245" spans="1:12" x14ac:dyDescent="0.35">
      <c r="A245" s="3">
        <f>IF(B245&lt;&gt;"",244,"")</f>
        <v>244</v>
      </c>
      <c r="B245" s="13">
        <f t="shared" si="19"/>
        <v>94714.439254322991</v>
      </c>
      <c r="C245" s="13">
        <f t="shared" si="15"/>
        <v>126.285919005764</v>
      </c>
      <c r="D245" s="13">
        <f t="shared" si="17"/>
        <v>748.56168516835203</v>
      </c>
      <c r="E245" s="13">
        <f t="shared" si="18"/>
        <v>93965.877569154633</v>
      </c>
      <c r="F245" s="14">
        <f t="shared" si="16"/>
        <v>874.84760417411599</v>
      </c>
      <c r="G245" s="1"/>
      <c r="H245" s="1"/>
      <c r="I245" s="1"/>
      <c r="J245" s="1"/>
      <c r="L245" s="1"/>
    </row>
    <row r="246" spans="1:12" x14ac:dyDescent="0.35">
      <c r="A246" s="3">
        <f>IF(B246&lt;&gt;"",245,"")</f>
        <v>245</v>
      </c>
      <c r="B246" s="13">
        <f t="shared" si="19"/>
        <v>93965.877569154633</v>
      </c>
      <c r="C246" s="13">
        <f t="shared" si="15"/>
        <v>125.28783675887284</v>
      </c>
      <c r="D246" s="13">
        <f t="shared" si="17"/>
        <v>749.55976741524319</v>
      </c>
      <c r="E246" s="13">
        <f t="shared" si="18"/>
        <v>93216.317801739395</v>
      </c>
      <c r="F246" s="14">
        <f t="shared" si="16"/>
        <v>874.84760417411599</v>
      </c>
      <c r="G246" s="1"/>
      <c r="H246" s="1"/>
      <c r="I246" s="1"/>
      <c r="J246" s="1"/>
      <c r="L246" s="1"/>
    </row>
    <row r="247" spans="1:12" x14ac:dyDescent="0.35">
      <c r="A247" s="3">
        <f>IF(B247&lt;&gt;"",246,"")</f>
        <v>246</v>
      </c>
      <c r="B247" s="13">
        <f t="shared" si="19"/>
        <v>93216.317801739395</v>
      </c>
      <c r="C247" s="13">
        <f t="shared" si="15"/>
        <v>124.28842373565253</v>
      </c>
      <c r="D247" s="13">
        <f t="shared" si="17"/>
        <v>750.5591804384635</v>
      </c>
      <c r="E247" s="13">
        <f t="shared" si="18"/>
        <v>92465.758621300934</v>
      </c>
      <c r="F247" s="14">
        <f t="shared" si="16"/>
        <v>874.84760417411599</v>
      </c>
      <c r="G247" s="1"/>
      <c r="H247" s="1"/>
      <c r="I247" s="1"/>
      <c r="J247" s="1"/>
      <c r="L247" s="1"/>
    </row>
    <row r="248" spans="1:12" x14ac:dyDescent="0.35">
      <c r="A248" s="3">
        <f>IF(B248&lt;&gt;"",247,"")</f>
        <v>247</v>
      </c>
      <c r="B248" s="13">
        <f t="shared" si="19"/>
        <v>92465.758621300934</v>
      </c>
      <c r="C248" s="13">
        <f t="shared" si="15"/>
        <v>123.28767816173458</v>
      </c>
      <c r="D248" s="13">
        <f t="shared" si="17"/>
        <v>751.55992601238142</v>
      </c>
      <c r="E248" s="13">
        <f t="shared" si="18"/>
        <v>91714.198695288549</v>
      </c>
      <c r="F248" s="14">
        <f t="shared" si="16"/>
        <v>874.84760417411599</v>
      </c>
      <c r="G248" s="1"/>
      <c r="H248" s="1"/>
      <c r="I248" s="1"/>
      <c r="J248" s="1"/>
      <c r="L248" s="1"/>
    </row>
    <row r="249" spans="1:12" x14ac:dyDescent="0.35">
      <c r="A249" s="3">
        <f>IF(B249&lt;&gt;"",248,"")</f>
        <v>248</v>
      </c>
      <c r="B249" s="13">
        <f t="shared" si="19"/>
        <v>91714.198695288549</v>
      </c>
      <c r="C249" s="13">
        <f t="shared" si="15"/>
        <v>122.28559826038473</v>
      </c>
      <c r="D249" s="13">
        <f t="shared" si="17"/>
        <v>752.56200591373124</v>
      </c>
      <c r="E249" s="13">
        <f t="shared" si="18"/>
        <v>90961.63668937482</v>
      </c>
      <c r="F249" s="14">
        <f t="shared" si="16"/>
        <v>874.84760417411599</v>
      </c>
      <c r="G249" s="1"/>
      <c r="H249" s="1"/>
      <c r="I249" s="1"/>
      <c r="J249" s="1"/>
      <c r="L249" s="1"/>
    </row>
    <row r="250" spans="1:12" x14ac:dyDescent="0.35">
      <c r="A250" s="3">
        <f>IF(B250&lt;&gt;"",249,"")</f>
        <v>249</v>
      </c>
      <c r="B250" s="13">
        <f t="shared" si="19"/>
        <v>90961.63668937482</v>
      </c>
      <c r="C250" s="13">
        <f t="shared" si="15"/>
        <v>121.28218225249977</v>
      </c>
      <c r="D250" s="13">
        <f t="shared" si="17"/>
        <v>753.56542192161623</v>
      </c>
      <c r="E250" s="13">
        <f t="shared" si="18"/>
        <v>90208.071267453197</v>
      </c>
      <c r="F250" s="14">
        <f t="shared" si="16"/>
        <v>874.84760417411599</v>
      </c>
      <c r="G250" s="1"/>
      <c r="H250" s="1"/>
      <c r="I250" s="1"/>
      <c r="J250" s="1"/>
      <c r="L250" s="1"/>
    </row>
    <row r="251" spans="1:12" x14ac:dyDescent="0.35">
      <c r="A251" s="3">
        <f>IF(B251&lt;&gt;"",250,"")</f>
        <v>250</v>
      </c>
      <c r="B251" s="13">
        <f t="shared" si="19"/>
        <v>90208.071267453197</v>
      </c>
      <c r="C251" s="13">
        <f t="shared" si="15"/>
        <v>120.27742835660426</v>
      </c>
      <c r="D251" s="13">
        <f t="shared" si="17"/>
        <v>754.57017581751177</v>
      </c>
      <c r="E251" s="13">
        <f t="shared" si="18"/>
        <v>89453.501091635684</v>
      </c>
      <c r="F251" s="14">
        <f t="shared" si="16"/>
        <v>874.84760417411599</v>
      </c>
      <c r="G251" s="1"/>
      <c r="H251" s="1"/>
      <c r="I251" s="1"/>
      <c r="J251" s="1"/>
      <c r="L251" s="1"/>
    </row>
    <row r="252" spans="1:12" x14ac:dyDescent="0.35">
      <c r="A252" s="3">
        <f>IF(B252&lt;&gt;"",251,"")</f>
        <v>251</v>
      </c>
      <c r="B252" s="13">
        <f t="shared" si="19"/>
        <v>89453.501091635684</v>
      </c>
      <c r="C252" s="13">
        <f t="shared" si="15"/>
        <v>119.27133478884758</v>
      </c>
      <c r="D252" s="13">
        <f t="shared" si="17"/>
        <v>755.57626938526846</v>
      </c>
      <c r="E252" s="13">
        <f t="shared" si="18"/>
        <v>88697.92482225041</v>
      </c>
      <c r="F252" s="14">
        <f t="shared" si="16"/>
        <v>874.84760417411599</v>
      </c>
      <c r="G252" s="1"/>
      <c r="H252" s="1"/>
      <c r="I252" s="1"/>
      <c r="J252" s="1"/>
      <c r="L252" s="1"/>
    </row>
    <row r="253" spans="1:12" x14ac:dyDescent="0.35">
      <c r="A253" s="3">
        <f>IF(B253&lt;&gt;"",252,"")</f>
        <v>252</v>
      </c>
      <c r="B253" s="13">
        <f t="shared" si="19"/>
        <v>88697.92482225041</v>
      </c>
      <c r="C253" s="13">
        <f t="shared" si="15"/>
        <v>118.26389976300055</v>
      </c>
      <c r="D253" s="13">
        <f t="shared" si="17"/>
        <v>756.58370441111538</v>
      </c>
      <c r="E253" s="13">
        <f t="shared" si="18"/>
        <v>87941.3411178393</v>
      </c>
      <c r="F253" s="14">
        <f t="shared" si="16"/>
        <v>874.84760417411599</v>
      </c>
      <c r="G253" s="1"/>
      <c r="H253" s="1"/>
      <c r="I253" s="1"/>
      <c r="J253" s="1"/>
      <c r="L253" s="1"/>
    </row>
    <row r="254" spans="1:12" x14ac:dyDescent="0.35">
      <c r="A254" s="3">
        <f>IF(B254&lt;&gt;"",253,"")</f>
        <v>253</v>
      </c>
      <c r="B254" s="13">
        <f t="shared" si="19"/>
        <v>87941.3411178393</v>
      </c>
      <c r="C254" s="13">
        <f t="shared" si="15"/>
        <v>117.2551214904524</v>
      </c>
      <c r="D254" s="13">
        <f t="shared" si="17"/>
        <v>757.59248268366355</v>
      </c>
      <c r="E254" s="13">
        <f t="shared" si="18"/>
        <v>87183.748635155644</v>
      </c>
      <c r="F254" s="14">
        <f t="shared" si="16"/>
        <v>874.84760417411599</v>
      </c>
      <c r="G254" s="1"/>
      <c r="H254" s="1"/>
      <c r="I254" s="1"/>
      <c r="J254" s="1"/>
      <c r="L254" s="1"/>
    </row>
    <row r="255" spans="1:12" x14ac:dyDescent="0.35">
      <c r="A255" s="3">
        <f>IF(B255&lt;&gt;"",254,"")</f>
        <v>254</v>
      </c>
      <c r="B255" s="13">
        <f t="shared" si="19"/>
        <v>87183.748635155644</v>
      </c>
      <c r="C255" s="13">
        <f t="shared" si="15"/>
        <v>116.24499818020753</v>
      </c>
      <c r="D255" s="13">
        <f t="shared" si="17"/>
        <v>758.60260599390847</v>
      </c>
      <c r="E255" s="13">
        <f t="shared" si="18"/>
        <v>86425.14602916174</v>
      </c>
      <c r="F255" s="14">
        <f t="shared" si="16"/>
        <v>874.84760417411599</v>
      </c>
      <c r="G255" s="1"/>
      <c r="H255" s="1"/>
      <c r="I255" s="1"/>
      <c r="J255" s="1"/>
      <c r="L255" s="1"/>
    </row>
    <row r="256" spans="1:12" x14ac:dyDescent="0.35">
      <c r="A256" s="3">
        <f>IF(B256&lt;&gt;"",255,"")</f>
        <v>255</v>
      </c>
      <c r="B256" s="13">
        <f t="shared" si="19"/>
        <v>86425.14602916174</v>
      </c>
      <c r="C256" s="13">
        <f t="shared" si="15"/>
        <v>115.23352803888231</v>
      </c>
      <c r="D256" s="13">
        <f t="shared" si="17"/>
        <v>759.61407613523363</v>
      </c>
      <c r="E256" s="13">
        <f t="shared" si="18"/>
        <v>85665.531953026511</v>
      </c>
      <c r="F256" s="14">
        <f t="shared" si="16"/>
        <v>874.84760417411599</v>
      </c>
      <c r="G256" s="1"/>
      <c r="H256" s="1"/>
      <c r="I256" s="1"/>
      <c r="J256" s="1"/>
      <c r="L256" s="1"/>
    </row>
    <row r="257" spans="1:12" x14ac:dyDescent="0.35">
      <c r="A257" s="3">
        <f>IF(B257&lt;&gt;"",256,"")</f>
        <v>256</v>
      </c>
      <c r="B257" s="13">
        <f t="shared" si="19"/>
        <v>85665.531953026511</v>
      </c>
      <c r="C257" s="13">
        <f t="shared" si="15"/>
        <v>114.22070927070202</v>
      </c>
      <c r="D257" s="13">
        <f t="shared" si="17"/>
        <v>760.62689490341393</v>
      </c>
      <c r="E257" s="13">
        <f t="shared" si="18"/>
        <v>84904.905058123099</v>
      </c>
      <c r="F257" s="14">
        <f t="shared" si="16"/>
        <v>874.84760417411599</v>
      </c>
      <c r="G257" s="1"/>
      <c r="H257" s="1"/>
      <c r="I257" s="1"/>
      <c r="J257" s="1"/>
      <c r="L257" s="1"/>
    </row>
    <row r="258" spans="1:12" x14ac:dyDescent="0.35">
      <c r="A258" s="3">
        <f>IF(B258&lt;&gt;"",257,"")</f>
        <v>257</v>
      </c>
      <c r="B258" s="13">
        <f t="shared" si="19"/>
        <v>84904.905058123099</v>
      </c>
      <c r="C258" s="13">
        <f t="shared" ref="C258:C321" si="20">IFERROR(B258*$I$4/12,"")</f>
        <v>113.20654007749748</v>
      </c>
      <c r="D258" s="13">
        <f t="shared" si="17"/>
        <v>761.64106409661849</v>
      </c>
      <c r="E258" s="13">
        <f t="shared" si="18"/>
        <v>84143.263994026478</v>
      </c>
      <c r="F258" s="14">
        <f t="shared" ref="F258:F321" si="21">IF(A258&lt;&gt;"",$I$6,"")</f>
        <v>874.84760417411599</v>
      </c>
      <c r="G258" s="1"/>
      <c r="H258" s="1"/>
      <c r="I258" s="1"/>
      <c r="J258" s="1"/>
      <c r="L258" s="1"/>
    </row>
    <row r="259" spans="1:12" x14ac:dyDescent="0.35">
      <c r="A259" s="3">
        <f>IF(B259&lt;&gt;"",258,"")</f>
        <v>258</v>
      </c>
      <c r="B259" s="13">
        <f t="shared" si="19"/>
        <v>84143.263994026478</v>
      </c>
      <c r="C259" s="13">
        <f t="shared" si="20"/>
        <v>112.19101865870198</v>
      </c>
      <c r="D259" s="13">
        <f t="shared" ref="D259:D322" si="22">IFERROR(F259-C259,"")</f>
        <v>762.65658551541401</v>
      </c>
      <c r="E259" s="13">
        <f t="shared" ref="E259:E322" si="23">IF(A259&lt;&gt;"",B259-D259,"")</f>
        <v>83380.607408511059</v>
      </c>
      <c r="F259" s="14">
        <f t="shared" si="21"/>
        <v>874.84760417411599</v>
      </c>
      <c r="G259" s="1"/>
      <c r="H259" s="1"/>
      <c r="I259" s="1"/>
      <c r="J259" s="1"/>
      <c r="L259" s="1"/>
    </row>
    <row r="260" spans="1:12" x14ac:dyDescent="0.35">
      <c r="A260" s="3">
        <f>IF(B260&lt;&gt;"",259,"")</f>
        <v>259</v>
      </c>
      <c r="B260" s="13">
        <f t="shared" ref="B260:B323" si="24">IFERROR(IF(B259-D259&gt;=0.01,B259-D259,""),"")</f>
        <v>83380.607408511059</v>
      </c>
      <c r="C260" s="13">
        <f t="shared" si="20"/>
        <v>111.1741432113481</v>
      </c>
      <c r="D260" s="13">
        <f t="shared" si="22"/>
        <v>763.67346096276788</v>
      </c>
      <c r="E260" s="13">
        <f t="shared" si="23"/>
        <v>82616.933947548285</v>
      </c>
      <c r="F260" s="14">
        <f t="shared" si="21"/>
        <v>874.84760417411599</v>
      </c>
      <c r="G260" s="1"/>
      <c r="H260" s="1"/>
      <c r="I260" s="1"/>
      <c r="J260" s="1"/>
      <c r="L260" s="1"/>
    </row>
    <row r="261" spans="1:12" x14ac:dyDescent="0.35">
      <c r="A261" s="3">
        <f>IF(B261&lt;&gt;"",260,"")</f>
        <v>260</v>
      </c>
      <c r="B261" s="13">
        <f t="shared" si="24"/>
        <v>82616.933947548285</v>
      </c>
      <c r="C261" s="13">
        <f t="shared" si="20"/>
        <v>110.15591193006439</v>
      </c>
      <c r="D261" s="13">
        <f t="shared" si="22"/>
        <v>764.69169224405164</v>
      </c>
      <c r="E261" s="13">
        <f t="shared" si="23"/>
        <v>81852.242255304227</v>
      </c>
      <c r="F261" s="14">
        <f t="shared" si="21"/>
        <v>874.84760417411599</v>
      </c>
      <c r="G261" s="1"/>
      <c r="H261" s="1"/>
      <c r="I261" s="1"/>
      <c r="J261" s="1"/>
      <c r="L261" s="1"/>
    </row>
    <row r="262" spans="1:12" x14ac:dyDescent="0.35">
      <c r="A262" s="3">
        <f>IF(B262&lt;&gt;"",261,"")</f>
        <v>261</v>
      </c>
      <c r="B262" s="13">
        <f t="shared" si="24"/>
        <v>81852.242255304227</v>
      </c>
      <c r="C262" s="13">
        <f t="shared" si="20"/>
        <v>109.13632300707231</v>
      </c>
      <c r="D262" s="13">
        <f t="shared" si="22"/>
        <v>765.71128116704369</v>
      </c>
      <c r="E262" s="13">
        <f t="shared" si="23"/>
        <v>81086.530974137189</v>
      </c>
      <c r="F262" s="14">
        <f t="shared" si="21"/>
        <v>874.84760417411599</v>
      </c>
      <c r="G262" s="1"/>
      <c r="H262" s="1"/>
      <c r="I262" s="1"/>
      <c r="J262" s="1"/>
      <c r="L262" s="1"/>
    </row>
    <row r="263" spans="1:12" x14ac:dyDescent="0.35">
      <c r="A263" s="3">
        <f>IF(B263&lt;&gt;"",262,"")</f>
        <v>262</v>
      </c>
      <c r="B263" s="13">
        <f t="shared" si="24"/>
        <v>81086.530974137189</v>
      </c>
      <c r="C263" s="13">
        <f t="shared" si="20"/>
        <v>108.11537463218292</v>
      </c>
      <c r="D263" s="13">
        <f t="shared" si="22"/>
        <v>766.73222954193307</v>
      </c>
      <c r="E263" s="13">
        <f t="shared" si="23"/>
        <v>80319.79874459526</v>
      </c>
      <c r="F263" s="14">
        <f t="shared" si="21"/>
        <v>874.84760417411599</v>
      </c>
      <c r="G263" s="1"/>
      <c r="H263" s="1"/>
      <c r="I263" s="1"/>
      <c r="J263" s="1"/>
      <c r="L263" s="1"/>
    </row>
    <row r="264" spans="1:12" x14ac:dyDescent="0.35">
      <c r="A264" s="3">
        <f>IF(B264&lt;&gt;"",263,"")</f>
        <v>263</v>
      </c>
      <c r="B264" s="13">
        <f t="shared" si="24"/>
        <v>80319.79874459526</v>
      </c>
      <c r="C264" s="13">
        <f t="shared" si="20"/>
        <v>107.09306499279369</v>
      </c>
      <c r="D264" s="13">
        <f t="shared" si="22"/>
        <v>767.75453918132234</v>
      </c>
      <c r="E264" s="13">
        <f t="shared" si="23"/>
        <v>79552.044205413942</v>
      </c>
      <c r="F264" s="14">
        <f t="shared" si="21"/>
        <v>874.84760417411599</v>
      </c>
      <c r="G264" s="1"/>
      <c r="H264" s="1"/>
      <c r="I264" s="1"/>
      <c r="J264" s="1"/>
      <c r="L264" s="1"/>
    </row>
    <row r="265" spans="1:12" x14ac:dyDescent="0.35">
      <c r="A265" s="3">
        <f>IF(B265&lt;&gt;"",264,"")</f>
        <v>264</v>
      </c>
      <c r="B265" s="13">
        <f t="shared" si="24"/>
        <v>79552.044205413942</v>
      </c>
      <c r="C265" s="13">
        <f t="shared" si="20"/>
        <v>106.06939227388527</v>
      </c>
      <c r="D265" s="13">
        <f t="shared" si="22"/>
        <v>768.77821190023076</v>
      </c>
      <c r="E265" s="13">
        <f t="shared" si="23"/>
        <v>78783.265993513705</v>
      </c>
      <c r="F265" s="14">
        <f t="shared" si="21"/>
        <v>874.84760417411599</v>
      </c>
      <c r="G265" s="1"/>
      <c r="H265" s="1"/>
      <c r="I265" s="1"/>
      <c r="J265" s="1"/>
      <c r="L265" s="1"/>
    </row>
    <row r="266" spans="1:12" x14ac:dyDescent="0.35">
      <c r="A266" s="3">
        <f>IF(B266&lt;&gt;"",265,"")</f>
        <v>265</v>
      </c>
      <c r="B266" s="13">
        <f t="shared" si="24"/>
        <v>78783.265993513705</v>
      </c>
      <c r="C266" s="13">
        <f t="shared" si="20"/>
        <v>105.04435465801828</v>
      </c>
      <c r="D266" s="13">
        <f t="shared" si="22"/>
        <v>769.80324951609771</v>
      </c>
      <c r="E266" s="13">
        <f t="shared" si="23"/>
        <v>78013.462743997603</v>
      </c>
      <c r="F266" s="14">
        <f t="shared" si="21"/>
        <v>874.84760417411599</v>
      </c>
      <c r="G266" s="1"/>
      <c r="H266" s="1"/>
      <c r="I266" s="1"/>
      <c r="J266" s="1"/>
      <c r="L266" s="1"/>
    </row>
    <row r="267" spans="1:12" x14ac:dyDescent="0.35">
      <c r="A267" s="3">
        <f>IF(B267&lt;&gt;"",266,"")</f>
        <v>266</v>
      </c>
      <c r="B267" s="13">
        <f t="shared" si="24"/>
        <v>78013.462743997603</v>
      </c>
      <c r="C267" s="13">
        <f t="shared" si="20"/>
        <v>104.01795032533015</v>
      </c>
      <c r="D267" s="13">
        <f t="shared" si="22"/>
        <v>770.82965384878582</v>
      </c>
      <c r="E267" s="13">
        <f t="shared" si="23"/>
        <v>77242.633090148811</v>
      </c>
      <c r="F267" s="14">
        <f t="shared" si="21"/>
        <v>874.84760417411599</v>
      </c>
      <c r="G267" s="1"/>
      <c r="H267" s="1"/>
      <c r="I267" s="1"/>
      <c r="J267" s="1"/>
      <c r="L267" s="1"/>
    </row>
    <row r="268" spans="1:12" x14ac:dyDescent="0.35">
      <c r="A268" s="3">
        <f>IF(B268&lt;&gt;"",267,"")</f>
        <v>267</v>
      </c>
      <c r="B268" s="13">
        <f t="shared" si="24"/>
        <v>77242.633090148811</v>
      </c>
      <c r="C268" s="13">
        <f t="shared" si="20"/>
        <v>102.99017745353176</v>
      </c>
      <c r="D268" s="13">
        <f t="shared" si="22"/>
        <v>771.85742672058427</v>
      </c>
      <c r="E268" s="13">
        <f t="shared" si="23"/>
        <v>76470.775663428227</v>
      </c>
      <c r="F268" s="14">
        <f t="shared" si="21"/>
        <v>874.84760417411599</v>
      </c>
      <c r="G268" s="1"/>
      <c r="H268" s="1"/>
      <c r="I268" s="1"/>
      <c r="J268" s="1"/>
      <c r="L268" s="1"/>
    </row>
    <row r="269" spans="1:12" x14ac:dyDescent="0.35">
      <c r="A269" s="3">
        <f>IF(B269&lt;&gt;"",268,"")</f>
        <v>268</v>
      </c>
      <c r="B269" s="13">
        <f t="shared" si="24"/>
        <v>76470.775663428227</v>
      </c>
      <c r="C269" s="13">
        <f t="shared" si="20"/>
        <v>101.9610342179043</v>
      </c>
      <c r="D269" s="13">
        <f t="shared" si="22"/>
        <v>772.8865699562117</v>
      </c>
      <c r="E269" s="13">
        <f t="shared" si="23"/>
        <v>75697.889093472011</v>
      </c>
      <c r="F269" s="14">
        <f t="shared" si="21"/>
        <v>874.84760417411599</v>
      </c>
      <c r="G269" s="1"/>
      <c r="H269" s="1"/>
      <c r="I269" s="1"/>
      <c r="J269" s="1"/>
      <c r="L269" s="1"/>
    </row>
    <row r="270" spans="1:12" x14ac:dyDescent="0.35">
      <c r="A270" s="3">
        <f>IF(B270&lt;&gt;"",269,"")</f>
        <v>269</v>
      </c>
      <c r="B270" s="13">
        <f t="shared" si="24"/>
        <v>75697.889093472011</v>
      </c>
      <c r="C270" s="13">
        <f t="shared" si="20"/>
        <v>100.93051879129602</v>
      </c>
      <c r="D270" s="13">
        <f t="shared" si="22"/>
        <v>773.91708538282001</v>
      </c>
      <c r="E270" s="13">
        <f t="shared" si="23"/>
        <v>74923.972008089186</v>
      </c>
      <c r="F270" s="14">
        <f t="shared" si="21"/>
        <v>874.84760417411599</v>
      </c>
      <c r="G270" s="1"/>
      <c r="H270" s="1"/>
      <c r="I270" s="1"/>
      <c r="J270" s="1"/>
      <c r="L270" s="1"/>
    </row>
    <row r="271" spans="1:12" x14ac:dyDescent="0.35">
      <c r="A271" s="3">
        <f>IF(B271&lt;&gt;"",270,"")</f>
        <v>270</v>
      </c>
      <c r="B271" s="13">
        <f t="shared" si="24"/>
        <v>74923.972008089186</v>
      </c>
      <c r="C271" s="13">
        <f t="shared" si="20"/>
        <v>99.89862934411893</v>
      </c>
      <c r="D271" s="13">
        <f t="shared" si="22"/>
        <v>774.94897482999704</v>
      </c>
      <c r="E271" s="13">
        <f t="shared" si="23"/>
        <v>74149.023033259189</v>
      </c>
      <c r="F271" s="14">
        <f t="shared" si="21"/>
        <v>874.84760417411599</v>
      </c>
      <c r="G271" s="1"/>
      <c r="H271" s="1"/>
      <c r="I271" s="1"/>
      <c r="J271" s="1"/>
      <c r="L271" s="1"/>
    </row>
    <row r="272" spans="1:12" x14ac:dyDescent="0.35">
      <c r="A272" s="3">
        <f>IF(B272&lt;&gt;"",271,"")</f>
        <v>271</v>
      </c>
      <c r="B272" s="13">
        <f t="shared" si="24"/>
        <v>74149.023033259189</v>
      </c>
      <c r="C272" s="13">
        <f t="shared" si="20"/>
        <v>98.865364044345597</v>
      </c>
      <c r="D272" s="13">
        <f t="shared" si="22"/>
        <v>775.98224012977039</v>
      </c>
      <c r="E272" s="13">
        <f t="shared" si="23"/>
        <v>73373.040793129418</v>
      </c>
      <c r="F272" s="14">
        <f t="shared" si="21"/>
        <v>874.84760417411599</v>
      </c>
      <c r="G272" s="1"/>
      <c r="H272" s="1"/>
      <c r="I272" s="1"/>
      <c r="J272" s="1"/>
      <c r="L272" s="1"/>
    </row>
    <row r="273" spans="1:12" x14ac:dyDescent="0.35">
      <c r="A273" s="3">
        <f>IF(B273&lt;&gt;"",272,"")</f>
        <v>272</v>
      </c>
      <c r="B273" s="13">
        <f t="shared" si="24"/>
        <v>73373.040793129418</v>
      </c>
      <c r="C273" s="13">
        <f t="shared" si="20"/>
        <v>97.830721057505897</v>
      </c>
      <c r="D273" s="13">
        <f t="shared" si="22"/>
        <v>777.01688311661007</v>
      </c>
      <c r="E273" s="13">
        <f t="shared" si="23"/>
        <v>72596.023910012809</v>
      </c>
      <c r="F273" s="14">
        <f t="shared" si="21"/>
        <v>874.84760417411599</v>
      </c>
      <c r="G273" s="1"/>
      <c r="H273" s="1"/>
      <c r="I273" s="1"/>
      <c r="J273" s="1"/>
      <c r="L273" s="1"/>
    </row>
    <row r="274" spans="1:12" x14ac:dyDescent="0.35">
      <c r="A274" s="3">
        <f>IF(B274&lt;&gt;"",273,"")</f>
        <v>273</v>
      </c>
      <c r="B274" s="13">
        <f t="shared" si="24"/>
        <v>72596.023910012809</v>
      </c>
      <c r="C274" s="13">
        <f t="shared" si="20"/>
        <v>96.794698546683762</v>
      </c>
      <c r="D274" s="13">
        <f t="shared" si="22"/>
        <v>778.05290562743221</v>
      </c>
      <c r="E274" s="13">
        <f t="shared" si="23"/>
        <v>71817.97100438537</v>
      </c>
      <c r="F274" s="14">
        <f t="shared" si="21"/>
        <v>874.84760417411599</v>
      </c>
      <c r="G274" s="1"/>
      <c r="H274" s="1"/>
      <c r="I274" s="1"/>
      <c r="J274" s="1"/>
      <c r="L274" s="1"/>
    </row>
    <row r="275" spans="1:12" x14ac:dyDescent="0.35">
      <c r="A275" s="3">
        <f>IF(B275&lt;&gt;"",274,"")</f>
        <v>274</v>
      </c>
      <c r="B275" s="13">
        <f t="shared" si="24"/>
        <v>71817.97100438537</v>
      </c>
      <c r="C275" s="13">
        <f t="shared" si="20"/>
        <v>95.757294672513822</v>
      </c>
      <c r="D275" s="13">
        <f t="shared" si="22"/>
        <v>779.09030950160218</v>
      </c>
      <c r="E275" s="13">
        <f t="shared" si="23"/>
        <v>71038.880694883774</v>
      </c>
      <c r="F275" s="14">
        <f t="shared" si="21"/>
        <v>874.84760417411599</v>
      </c>
      <c r="G275" s="1"/>
      <c r="H275" s="1"/>
      <c r="I275" s="1"/>
      <c r="J275" s="1"/>
      <c r="L275" s="1"/>
    </row>
    <row r="276" spans="1:12" x14ac:dyDescent="0.35">
      <c r="A276" s="3">
        <f>IF(B276&lt;&gt;"",275,"")</f>
        <v>275</v>
      </c>
      <c r="B276" s="13">
        <f t="shared" si="24"/>
        <v>71038.880694883774</v>
      </c>
      <c r="C276" s="13">
        <f t="shared" si="20"/>
        <v>94.718507593178359</v>
      </c>
      <c r="D276" s="13">
        <f t="shared" si="22"/>
        <v>780.12909658093758</v>
      </c>
      <c r="E276" s="13">
        <f t="shared" si="23"/>
        <v>70258.751598302842</v>
      </c>
      <c r="F276" s="14">
        <f t="shared" si="21"/>
        <v>874.84760417411599</v>
      </c>
      <c r="G276" s="1"/>
      <c r="H276" s="1"/>
      <c r="I276" s="1"/>
      <c r="J276" s="1"/>
      <c r="L276" s="1"/>
    </row>
    <row r="277" spans="1:12" x14ac:dyDescent="0.35">
      <c r="A277" s="3">
        <f>IF(B277&lt;&gt;"",276,"")</f>
        <v>276</v>
      </c>
      <c r="B277" s="13">
        <f t="shared" si="24"/>
        <v>70258.751598302842</v>
      </c>
      <c r="C277" s="13">
        <f t="shared" si="20"/>
        <v>93.678335464403801</v>
      </c>
      <c r="D277" s="13">
        <f t="shared" si="22"/>
        <v>781.16926870971224</v>
      </c>
      <c r="E277" s="13">
        <f t="shared" si="23"/>
        <v>69477.582329593133</v>
      </c>
      <c r="F277" s="14">
        <f t="shared" si="21"/>
        <v>874.84760417411599</v>
      </c>
      <c r="G277" s="1"/>
      <c r="H277" s="1"/>
      <c r="I277" s="1"/>
      <c r="J277" s="1"/>
      <c r="L277" s="1"/>
    </row>
    <row r="278" spans="1:12" x14ac:dyDescent="0.35">
      <c r="A278" s="3">
        <f>IF(B278&lt;&gt;"",277,"")</f>
        <v>277</v>
      </c>
      <c r="B278" s="13">
        <f t="shared" si="24"/>
        <v>69477.582329593133</v>
      </c>
      <c r="C278" s="13">
        <f t="shared" si="20"/>
        <v>92.636776439457506</v>
      </c>
      <c r="D278" s="13">
        <f t="shared" si="22"/>
        <v>782.21082773465844</v>
      </c>
      <c r="E278" s="13">
        <f t="shared" si="23"/>
        <v>68695.371501858477</v>
      </c>
      <c r="F278" s="14">
        <f t="shared" si="21"/>
        <v>874.84760417411599</v>
      </c>
      <c r="G278" s="1"/>
      <c r="H278" s="1"/>
      <c r="I278" s="1"/>
      <c r="J278" s="1"/>
      <c r="L278" s="1"/>
    </row>
    <row r="279" spans="1:12" x14ac:dyDescent="0.35">
      <c r="A279" s="3">
        <f>IF(B279&lt;&gt;"",278,"")</f>
        <v>278</v>
      </c>
      <c r="B279" s="13">
        <f t="shared" si="24"/>
        <v>68695.371501858477</v>
      </c>
      <c r="C279" s="13">
        <f t="shared" si="20"/>
        <v>91.593828669144628</v>
      </c>
      <c r="D279" s="13">
        <f t="shared" si="22"/>
        <v>783.25377550497137</v>
      </c>
      <c r="E279" s="13">
        <f t="shared" si="23"/>
        <v>67912.117726353506</v>
      </c>
      <c r="F279" s="14">
        <f t="shared" si="21"/>
        <v>874.84760417411599</v>
      </c>
      <c r="G279" s="1"/>
      <c r="H279" s="1"/>
      <c r="I279" s="1"/>
      <c r="J279" s="1"/>
      <c r="L279" s="1"/>
    </row>
    <row r="280" spans="1:12" x14ac:dyDescent="0.35">
      <c r="A280" s="3">
        <f>IF(B280&lt;&gt;"",279,"")</f>
        <v>279</v>
      </c>
      <c r="B280" s="13">
        <f t="shared" si="24"/>
        <v>67912.117726353506</v>
      </c>
      <c r="C280" s="13">
        <f t="shared" si="20"/>
        <v>90.549490301804681</v>
      </c>
      <c r="D280" s="13">
        <f t="shared" si="22"/>
        <v>784.29811387231132</v>
      </c>
      <c r="E280" s="13">
        <f t="shared" si="23"/>
        <v>67127.819612481195</v>
      </c>
      <c r="F280" s="14">
        <f t="shared" si="21"/>
        <v>874.84760417411599</v>
      </c>
      <c r="G280" s="1"/>
      <c r="H280" s="1"/>
      <c r="I280" s="1"/>
      <c r="J280" s="1"/>
      <c r="L280" s="1"/>
    </row>
    <row r="281" spans="1:12" x14ac:dyDescent="0.35">
      <c r="A281" s="3">
        <f>IF(B281&lt;&gt;"",280,"")</f>
        <v>280</v>
      </c>
      <c r="B281" s="13">
        <f t="shared" si="24"/>
        <v>67127.819612481195</v>
      </c>
      <c r="C281" s="13">
        <f t="shared" si="20"/>
        <v>89.503759483308258</v>
      </c>
      <c r="D281" s="13">
        <f t="shared" si="22"/>
        <v>785.34384469080771</v>
      </c>
      <c r="E281" s="13">
        <f t="shared" si="23"/>
        <v>66342.475767790384</v>
      </c>
      <c r="F281" s="14">
        <f t="shared" si="21"/>
        <v>874.84760417411599</v>
      </c>
      <c r="G281" s="1"/>
      <c r="H281" s="1"/>
      <c r="I281" s="1"/>
      <c r="J281" s="1"/>
      <c r="L281" s="1"/>
    </row>
    <row r="282" spans="1:12" x14ac:dyDescent="0.35">
      <c r="A282" s="3">
        <f>IF(B282&lt;&gt;"",281,"")</f>
        <v>281</v>
      </c>
      <c r="B282" s="13">
        <f t="shared" si="24"/>
        <v>66342.475767790384</v>
      </c>
      <c r="C282" s="13">
        <f t="shared" si="20"/>
        <v>88.456634357053858</v>
      </c>
      <c r="D282" s="13">
        <f t="shared" si="22"/>
        <v>786.39096981706211</v>
      </c>
      <c r="E282" s="13">
        <f t="shared" si="23"/>
        <v>65556.084797973323</v>
      </c>
      <c r="F282" s="14">
        <f t="shared" si="21"/>
        <v>874.84760417411599</v>
      </c>
      <c r="G282" s="1"/>
      <c r="H282" s="1"/>
      <c r="I282" s="1"/>
      <c r="J282" s="1"/>
      <c r="L282" s="1"/>
    </row>
    <row r="283" spans="1:12" x14ac:dyDescent="0.35">
      <c r="A283" s="3">
        <f>IF(B283&lt;&gt;"",282,"")</f>
        <v>282</v>
      </c>
      <c r="B283" s="13">
        <f t="shared" si="24"/>
        <v>65556.084797973323</v>
      </c>
      <c r="C283" s="13">
        <f t="shared" si="20"/>
        <v>87.408113063964436</v>
      </c>
      <c r="D283" s="13">
        <f t="shared" si="22"/>
        <v>787.43949111015149</v>
      </c>
      <c r="E283" s="13">
        <f t="shared" si="23"/>
        <v>64768.645306863174</v>
      </c>
      <c r="F283" s="14">
        <f t="shared" si="21"/>
        <v>874.84760417411599</v>
      </c>
      <c r="G283" s="1"/>
      <c r="H283" s="1"/>
      <c r="I283" s="1"/>
      <c r="J283" s="1"/>
      <c r="L283" s="1"/>
    </row>
    <row r="284" spans="1:12" x14ac:dyDescent="0.35">
      <c r="A284" s="3">
        <f>IF(B284&lt;&gt;"",283,"")</f>
        <v>283</v>
      </c>
      <c r="B284" s="13">
        <f t="shared" si="24"/>
        <v>64768.645306863174</v>
      </c>
      <c r="C284" s="13">
        <f t="shared" si="20"/>
        <v>86.358193742484232</v>
      </c>
      <c r="D284" s="13">
        <f t="shared" si="22"/>
        <v>788.48941043163177</v>
      </c>
      <c r="E284" s="13">
        <f t="shared" si="23"/>
        <v>63980.155896431541</v>
      </c>
      <c r="F284" s="14">
        <f t="shared" si="21"/>
        <v>874.84760417411599</v>
      </c>
      <c r="G284" s="1"/>
      <c r="H284" s="1"/>
      <c r="I284" s="1"/>
      <c r="J284" s="1"/>
      <c r="L284" s="1"/>
    </row>
    <row r="285" spans="1:12" x14ac:dyDescent="0.35">
      <c r="A285" s="3">
        <f>IF(B285&lt;&gt;"",284,"")</f>
        <v>284</v>
      </c>
      <c r="B285" s="13">
        <f t="shared" si="24"/>
        <v>63980.155896431541</v>
      </c>
      <c r="C285" s="13">
        <f t="shared" si="20"/>
        <v>85.306874528575392</v>
      </c>
      <c r="D285" s="13">
        <f t="shared" si="22"/>
        <v>789.54072964554064</v>
      </c>
      <c r="E285" s="13">
        <f t="shared" si="23"/>
        <v>63190.615166786003</v>
      </c>
      <c r="F285" s="14">
        <f t="shared" si="21"/>
        <v>874.84760417411599</v>
      </c>
      <c r="G285" s="1"/>
      <c r="H285" s="1"/>
      <c r="I285" s="1"/>
      <c r="J285" s="1"/>
      <c r="L285" s="1"/>
    </row>
    <row r="286" spans="1:12" x14ac:dyDescent="0.35">
      <c r="A286" s="3">
        <f>IF(B286&lt;&gt;"",285,"")</f>
        <v>285</v>
      </c>
      <c r="B286" s="13">
        <f t="shared" si="24"/>
        <v>63190.615166786003</v>
      </c>
      <c r="C286" s="13">
        <f t="shared" si="20"/>
        <v>84.254153555714666</v>
      </c>
      <c r="D286" s="13">
        <f t="shared" si="22"/>
        <v>790.59345061840133</v>
      </c>
      <c r="E286" s="13">
        <f t="shared" si="23"/>
        <v>62400.021716167605</v>
      </c>
      <c r="F286" s="14">
        <f t="shared" si="21"/>
        <v>874.84760417411599</v>
      </c>
      <c r="G286" s="1"/>
      <c r="H286" s="1"/>
      <c r="I286" s="1"/>
      <c r="J286" s="1"/>
      <c r="L286" s="1"/>
    </row>
    <row r="287" spans="1:12" x14ac:dyDescent="0.35">
      <c r="A287" s="3">
        <f>IF(B287&lt;&gt;"",286,"")</f>
        <v>286</v>
      </c>
      <c r="B287" s="13">
        <f t="shared" si="24"/>
        <v>62400.021716167605</v>
      </c>
      <c r="C287" s="13">
        <f t="shared" si="20"/>
        <v>83.200028954890143</v>
      </c>
      <c r="D287" s="13">
        <f t="shared" si="22"/>
        <v>791.64757521922581</v>
      </c>
      <c r="E287" s="13">
        <f t="shared" si="23"/>
        <v>61608.374140948377</v>
      </c>
      <c r="F287" s="14">
        <f t="shared" si="21"/>
        <v>874.84760417411599</v>
      </c>
      <c r="G287" s="1"/>
      <c r="H287" s="1"/>
      <c r="I287" s="1"/>
      <c r="J287" s="1"/>
      <c r="L287" s="1"/>
    </row>
    <row r="288" spans="1:12" x14ac:dyDescent="0.35">
      <c r="A288" s="3">
        <f>IF(B288&lt;&gt;"",287,"")</f>
        <v>287</v>
      </c>
      <c r="B288" s="13">
        <f t="shared" si="24"/>
        <v>61608.374140948377</v>
      </c>
      <c r="C288" s="13">
        <f t="shared" si="20"/>
        <v>82.144498854597842</v>
      </c>
      <c r="D288" s="13">
        <f t="shared" si="22"/>
        <v>792.70310531951816</v>
      </c>
      <c r="E288" s="13">
        <f t="shared" si="23"/>
        <v>60815.67103562886</v>
      </c>
      <c r="F288" s="14">
        <f t="shared" si="21"/>
        <v>874.84760417411599</v>
      </c>
      <c r="G288" s="1"/>
      <c r="H288" s="1"/>
      <c r="I288" s="1"/>
      <c r="J288" s="1"/>
      <c r="L288" s="1"/>
    </row>
    <row r="289" spans="1:12" x14ac:dyDescent="0.35">
      <c r="A289" s="3">
        <f>IF(B289&lt;&gt;"",288,"")</f>
        <v>288</v>
      </c>
      <c r="B289" s="13">
        <f t="shared" si="24"/>
        <v>60815.67103562886</v>
      </c>
      <c r="C289" s="13">
        <f t="shared" si="20"/>
        <v>81.08756138083848</v>
      </c>
      <c r="D289" s="13">
        <f t="shared" si="22"/>
        <v>793.76004279327753</v>
      </c>
      <c r="E289" s="13">
        <f t="shared" si="23"/>
        <v>60021.910992835583</v>
      </c>
      <c r="F289" s="14">
        <f t="shared" si="21"/>
        <v>874.84760417411599</v>
      </c>
      <c r="G289" s="1"/>
      <c r="H289" s="1"/>
      <c r="I289" s="1"/>
      <c r="J289" s="1"/>
      <c r="L289" s="1"/>
    </row>
    <row r="290" spans="1:12" x14ac:dyDescent="0.35">
      <c r="A290" s="3">
        <f>IF(B290&lt;&gt;"",289,"")</f>
        <v>289</v>
      </c>
      <c r="B290" s="13">
        <f t="shared" si="24"/>
        <v>60021.910992835583</v>
      </c>
      <c r="C290" s="13">
        <f t="shared" si="20"/>
        <v>80.02921465711411</v>
      </c>
      <c r="D290" s="13">
        <f t="shared" si="22"/>
        <v>794.81838951700183</v>
      </c>
      <c r="E290" s="13">
        <f t="shared" si="23"/>
        <v>59227.092603318582</v>
      </c>
      <c r="F290" s="14">
        <f t="shared" si="21"/>
        <v>874.84760417411599</v>
      </c>
      <c r="G290" s="1"/>
      <c r="H290" s="1"/>
      <c r="I290" s="1"/>
      <c r="J290" s="1"/>
      <c r="L290" s="1"/>
    </row>
    <row r="291" spans="1:12" x14ac:dyDescent="0.35">
      <c r="A291" s="3">
        <f>IF(B291&lt;&gt;"",290,"")</f>
        <v>290</v>
      </c>
      <c r="B291" s="13">
        <f t="shared" si="24"/>
        <v>59227.092603318582</v>
      </c>
      <c r="C291" s="13">
        <f t="shared" si="20"/>
        <v>78.96945680442478</v>
      </c>
      <c r="D291" s="13">
        <f t="shared" si="22"/>
        <v>795.87814736969119</v>
      </c>
      <c r="E291" s="13">
        <f t="shared" si="23"/>
        <v>58431.214455948888</v>
      </c>
      <c r="F291" s="14">
        <f t="shared" si="21"/>
        <v>874.84760417411599</v>
      </c>
      <c r="G291" s="1"/>
      <c r="H291" s="1"/>
      <c r="I291" s="1"/>
      <c r="J291" s="1"/>
      <c r="L291" s="1"/>
    </row>
    <row r="292" spans="1:12" x14ac:dyDescent="0.35">
      <c r="A292" s="3">
        <f>IF(B292&lt;&gt;"",291,"")</f>
        <v>291</v>
      </c>
      <c r="B292" s="13">
        <f t="shared" si="24"/>
        <v>58431.214455948888</v>
      </c>
      <c r="C292" s="13">
        <f t="shared" si="20"/>
        <v>77.908285941265191</v>
      </c>
      <c r="D292" s="13">
        <f t="shared" si="22"/>
        <v>796.93931823285084</v>
      </c>
      <c r="E292" s="13">
        <f t="shared" si="23"/>
        <v>57634.275137716038</v>
      </c>
      <c r="F292" s="14">
        <f t="shared" si="21"/>
        <v>874.84760417411599</v>
      </c>
      <c r="G292" s="1"/>
      <c r="H292" s="1"/>
      <c r="I292" s="1"/>
      <c r="J292" s="1"/>
      <c r="L292" s="1"/>
    </row>
    <row r="293" spans="1:12" x14ac:dyDescent="0.35">
      <c r="A293" s="3">
        <f>IF(B293&lt;&gt;"",292,"")</f>
        <v>292</v>
      </c>
      <c r="B293" s="13">
        <f t="shared" si="24"/>
        <v>57634.275137716038</v>
      </c>
      <c r="C293" s="13">
        <f t="shared" si="20"/>
        <v>76.845700183621389</v>
      </c>
      <c r="D293" s="13">
        <f t="shared" si="22"/>
        <v>798.00190399049461</v>
      </c>
      <c r="E293" s="13">
        <f t="shared" si="23"/>
        <v>56836.273233725544</v>
      </c>
      <c r="F293" s="14">
        <f t="shared" si="21"/>
        <v>874.84760417411599</v>
      </c>
      <c r="G293" s="1"/>
      <c r="H293" s="1"/>
      <c r="I293" s="1"/>
      <c r="J293" s="1"/>
      <c r="L293" s="1"/>
    </row>
    <row r="294" spans="1:12" x14ac:dyDescent="0.35">
      <c r="A294" s="3">
        <f>IF(B294&lt;&gt;"",293,"")</f>
        <v>293</v>
      </c>
      <c r="B294" s="13">
        <f t="shared" si="24"/>
        <v>56836.273233725544</v>
      </c>
      <c r="C294" s="13">
        <f t="shared" si="20"/>
        <v>75.781697644967394</v>
      </c>
      <c r="D294" s="13">
        <f t="shared" si="22"/>
        <v>799.06590652914861</v>
      </c>
      <c r="E294" s="13">
        <f t="shared" si="23"/>
        <v>56037.207327196396</v>
      </c>
      <c r="F294" s="14">
        <f t="shared" si="21"/>
        <v>874.84760417411599</v>
      </c>
      <c r="G294" s="1"/>
      <c r="H294" s="1"/>
      <c r="I294" s="1"/>
      <c r="J294" s="1"/>
      <c r="L294" s="1"/>
    </row>
    <row r="295" spans="1:12" x14ac:dyDescent="0.35">
      <c r="A295" s="3">
        <f>IF(B295&lt;&gt;"",294,"")</f>
        <v>294</v>
      </c>
      <c r="B295" s="13">
        <f t="shared" si="24"/>
        <v>56037.207327196396</v>
      </c>
      <c r="C295" s="13">
        <f t="shared" si="20"/>
        <v>74.716276436261865</v>
      </c>
      <c r="D295" s="13">
        <f t="shared" si="22"/>
        <v>800.13132773785412</v>
      </c>
      <c r="E295" s="13">
        <f t="shared" si="23"/>
        <v>55237.075999458539</v>
      </c>
      <c r="F295" s="14">
        <f t="shared" si="21"/>
        <v>874.84760417411599</v>
      </c>
      <c r="G295" s="1"/>
      <c r="H295" s="1"/>
      <c r="I295" s="1"/>
      <c r="J295" s="1"/>
      <c r="L295" s="1"/>
    </row>
    <row r="296" spans="1:12" x14ac:dyDescent="0.35">
      <c r="A296" s="3">
        <f>IF(B296&lt;&gt;"",295,"")</f>
        <v>295</v>
      </c>
      <c r="B296" s="13">
        <f t="shared" si="24"/>
        <v>55237.075999458539</v>
      </c>
      <c r="C296" s="13">
        <f t="shared" si="20"/>
        <v>73.649434665944725</v>
      </c>
      <c r="D296" s="13">
        <f t="shared" si="22"/>
        <v>801.1981695081713</v>
      </c>
      <c r="E296" s="13">
        <f t="shared" si="23"/>
        <v>54435.877829950368</v>
      </c>
      <c r="F296" s="14">
        <f t="shared" si="21"/>
        <v>874.84760417411599</v>
      </c>
      <c r="G296" s="1"/>
      <c r="H296" s="1"/>
      <c r="I296" s="1"/>
      <c r="J296" s="1"/>
      <c r="L296" s="1"/>
    </row>
    <row r="297" spans="1:12" x14ac:dyDescent="0.35">
      <c r="A297" s="3">
        <f>IF(B297&lt;&gt;"",296,"")</f>
        <v>296</v>
      </c>
      <c r="B297" s="13">
        <f t="shared" si="24"/>
        <v>54435.877829950368</v>
      </c>
      <c r="C297" s="13">
        <f t="shared" si="20"/>
        <v>72.581170439933828</v>
      </c>
      <c r="D297" s="13">
        <f t="shared" si="22"/>
        <v>802.2664337341821</v>
      </c>
      <c r="E297" s="13">
        <f t="shared" si="23"/>
        <v>53633.611396216183</v>
      </c>
      <c r="F297" s="14">
        <f t="shared" si="21"/>
        <v>874.84760417411599</v>
      </c>
      <c r="G297" s="1"/>
      <c r="H297" s="1"/>
      <c r="I297" s="1"/>
      <c r="J297" s="1"/>
      <c r="L297" s="1"/>
    </row>
    <row r="298" spans="1:12" x14ac:dyDescent="0.35">
      <c r="A298" s="3">
        <f>IF(B298&lt;&gt;"",297,"")</f>
        <v>297</v>
      </c>
      <c r="B298" s="13">
        <f t="shared" si="24"/>
        <v>53633.611396216183</v>
      </c>
      <c r="C298" s="13">
        <f t="shared" si="20"/>
        <v>71.511481861621576</v>
      </c>
      <c r="D298" s="13">
        <f t="shared" si="22"/>
        <v>803.33612231249435</v>
      </c>
      <c r="E298" s="13">
        <f t="shared" si="23"/>
        <v>52830.275273903688</v>
      </c>
      <c r="F298" s="14">
        <f t="shared" si="21"/>
        <v>874.84760417411599</v>
      </c>
      <c r="G298" s="1"/>
      <c r="H298" s="1"/>
      <c r="I298" s="1"/>
      <c r="J298" s="1"/>
      <c r="L298" s="1"/>
    </row>
    <row r="299" spans="1:12" x14ac:dyDescent="0.35">
      <c r="A299" s="3">
        <f>IF(B299&lt;&gt;"",298,"")</f>
        <v>298</v>
      </c>
      <c r="B299" s="13">
        <f t="shared" si="24"/>
        <v>52830.275273903688</v>
      </c>
      <c r="C299" s="13">
        <f t="shared" si="20"/>
        <v>70.440367031871588</v>
      </c>
      <c r="D299" s="13">
        <f t="shared" si="22"/>
        <v>804.40723714224441</v>
      </c>
      <c r="E299" s="13">
        <f t="shared" si="23"/>
        <v>52025.868036761443</v>
      </c>
      <c r="F299" s="14">
        <f t="shared" si="21"/>
        <v>874.84760417411599</v>
      </c>
      <c r="G299" s="1"/>
      <c r="H299" s="1"/>
      <c r="I299" s="1"/>
      <c r="J299" s="1"/>
      <c r="L299" s="1"/>
    </row>
    <row r="300" spans="1:12" x14ac:dyDescent="0.35">
      <c r="A300" s="3">
        <f>IF(B300&lt;&gt;"",299,"")</f>
        <v>299</v>
      </c>
      <c r="B300" s="13">
        <f t="shared" si="24"/>
        <v>52025.868036761443</v>
      </c>
      <c r="C300" s="13">
        <f t="shared" si="20"/>
        <v>69.367824049015255</v>
      </c>
      <c r="D300" s="13">
        <f t="shared" si="22"/>
        <v>805.47978012510077</v>
      </c>
      <c r="E300" s="13">
        <f t="shared" si="23"/>
        <v>51220.388256636339</v>
      </c>
      <c r="F300" s="14">
        <f t="shared" si="21"/>
        <v>874.84760417411599</v>
      </c>
      <c r="G300" s="1"/>
      <c r="H300" s="1"/>
      <c r="I300" s="1"/>
      <c r="J300" s="1"/>
      <c r="L300" s="1"/>
    </row>
    <row r="301" spans="1:12" x14ac:dyDescent="0.35">
      <c r="A301" s="3">
        <f>IF(B301&lt;&gt;"",300,"")</f>
        <v>300</v>
      </c>
      <c r="B301" s="13">
        <f t="shared" si="24"/>
        <v>51220.388256636339</v>
      </c>
      <c r="C301" s="13">
        <f t="shared" si="20"/>
        <v>68.293851008848449</v>
      </c>
      <c r="D301" s="13">
        <f t="shared" si="22"/>
        <v>806.55375316526749</v>
      </c>
      <c r="E301" s="13">
        <f t="shared" si="23"/>
        <v>50413.834503471073</v>
      </c>
      <c r="F301" s="14">
        <f t="shared" si="21"/>
        <v>874.84760417411599</v>
      </c>
      <c r="G301" s="1"/>
      <c r="H301" s="1"/>
      <c r="I301" s="1"/>
      <c r="J301" s="1"/>
      <c r="L301" s="1"/>
    </row>
    <row r="302" spans="1:12" x14ac:dyDescent="0.35">
      <c r="A302" s="3">
        <f>IF(B302&lt;&gt;"",301,"")</f>
        <v>301</v>
      </c>
      <c r="B302" s="13">
        <f t="shared" si="24"/>
        <v>50413.834503471073</v>
      </c>
      <c r="C302" s="13">
        <f t="shared" si="20"/>
        <v>67.218446004628092</v>
      </c>
      <c r="D302" s="13">
        <f t="shared" si="22"/>
        <v>807.62915816948794</v>
      </c>
      <c r="E302" s="13">
        <f t="shared" si="23"/>
        <v>49606.205345301583</v>
      </c>
      <c r="F302" s="14">
        <f t="shared" si="21"/>
        <v>874.84760417411599</v>
      </c>
      <c r="G302" s="1"/>
      <c r="H302" s="1"/>
      <c r="I302" s="1"/>
      <c r="J302" s="1"/>
      <c r="L302" s="1"/>
    </row>
    <row r="303" spans="1:12" x14ac:dyDescent="0.35">
      <c r="A303" s="3">
        <f>IF(B303&lt;&gt;"",302,"")</f>
        <v>302</v>
      </c>
      <c r="B303" s="13">
        <f t="shared" si="24"/>
        <v>49606.205345301583</v>
      </c>
      <c r="C303" s="13">
        <f t="shared" si="20"/>
        <v>66.141607127068781</v>
      </c>
      <c r="D303" s="13">
        <f t="shared" si="22"/>
        <v>808.70599704704716</v>
      </c>
      <c r="E303" s="13">
        <f t="shared" si="23"/>
        <v>48797.49934825454</v>
      </c>
      <c r="F303" s="14">
        <f t="shared" si="21"/>
        <v>874.84760417411599</v>
      </c>
      <c r="G303" s="1"/>
      <c r="H303" s="1"/>
      <c r="I303" s="1"/>
      <c r="J303" s="1"/>
      <c r="L303" s="1"/>
    </row>
    <row r="304" spans="1:12" x14ac:dyDescent="0.35">
      <c r="A304" s="3">
        <f>IF(B304&lt;&gt;"",303,"")</f>
        <v>303</v>
      </c>
      <c r="B304" s="13">
        <f t="shared" si="24"/>
        <v>48797.49934825454</v>
      </c>
      <c r="C304" s="13">
        <f t="shared" si="20"/>
        <v>65.063332464339382</v>
      </c>
      <c r="D304" s="13">
        <f t="shared" si="22"/>
        <v>809.78427170977659</v>
      </c>
      <c r="E304" s="13">
        <f t="shared" si="23"/>
        <v>47987.715076544766</v>
      </c>
      <c r="F304" s="14">
        <f t="shared" si="21"/>
        <v>874.84760417411599</v>
      </c>
      <c r="G304" s="1"/>
      <c r="H304" s="1"/>
      <c r="I304" s="1"/>
      <c r="J304" s="1"/>
      <c r="L304" s="1"/>
    </row>
    <row r="305" spans="1:12" x14ac:dyDescent="0.35">
      <c r="A305" s="3">
        <f>IF(B305&lt;&gt;"",304,"")</f>
        <v>304</v>
      </c>
      <c r="B305" s="13">
        <f t="shared" si="24"/>
        <v>47987.715076544766</v>
      </c>
      <c r="C305" s="13">
        <f t="shared" si="20"/>
        <v>63.983620102059689</v>
      </c>
      <c r="D305" s="13">
        <f t="shared" si="22"/>
        <v>810.86398407205627</v>
      </c>
      <c r="E305" s="13">
        <f t="shared" si="23"/>
        <v>47176.851092472709</v>
      </c>
      <c r="F305" s="14">
        <f t="shared" si="21"/>
        <v>874.84760417411599</v>
      </c>
      <c r="G305" s="1"/>
      <c r="H305" s="1"/>
      <c r="I305" s="1"/>
      <c r="J305" s="1"/>
      <c r="L305" s="1"/>
    </row>
    <row r="306" spans="1:12" x14ac:dyDescent="0.35">
      <c r="A306" s="3">
        <f>IF(B306&lt;&gt;"",305,"")</f>
        <v>305</v>
      </c>
      <c r="B306" s="13">
        <f t="shared" si="24"/>
        <v>47176.851092472709</v>
      </c>
      <c r="C306" s="13">
        <f t="shared" si="20"/>
        <v>62.902468123296948</v>
      </c>
      <c r="D306" s="13">
        <f t="shared" si="22"/>
        <v>811.94513605081909</v>
      </c>
      <c r="E306" s="13">
        <f t="shared" si="23"/>
        <v>46364.905956421891</v>
      </c>
      <c r="F306" s="14">
        <f t="shared" si="21"/>
        <v>874.84760417411599</v>
      </c>
      <c r="G306" s="1"/>
      <c r="H306" s="1"/>
      <c r="I306" s="1"/>
      <c r="J306" s="1"/>
      <c r="L306" s="1"/>
    </row>
    <row r="307" spans="1:12" x14ac:dyDescent="0.35">
      <c r="A307" s="3">
        <f>IF(B307&lt;&gt;"",306,"")</f>
        <v>306</v>
      </c>
      <c r="B307" s="13">
        <f t="shared" si="24"/>
        <v>46364.905956421891</v>
      </c>
      <c r="C307" s="13">
        <f t="shared" si="20"/>
        <v>61.819874608562522</v>
      </c>
      <c r="D307" s="13">
        <f t="shared" si="22"/>
        <v>813.0277295655535</v>
      </c>
      <c r="E307" s="13">
        <f t="shared" si="23"/>
        <v>45551.878226856337</v>
      </c>
      <c r="F307" s="14">
        <f t="shared" si="21"/>
        <v>874.84760417411599</v>
      </c>
      <c r="G307" s="1"/>
      <c r="H307" s="1"/>
      <c r="I307" s="1"/>
      <c r="J307" s="1"/>
      <c r="L307" s="1"/>
    </row>
    <row r="308" spans="1:12" x14ac:dyDescent="0.35">
      <c r="A308" s="3">
        <f>IF(B308&lt;&gt;"",307,"")</f>
        <v>307</v>
      </c>
      <c r="B308" s="13">
        <f t="shared" si="24"/>
        <v>45551.878226856337</v>
      </c>
      <c r="C308" s="13">
        <f t="shared" si="20"/>
        <v>60.735837635808451</v>
      </c>
      <c r="D308" s="13">
        <f t="shared" si="22"/>
        <v>814.11176653830751</v>
      </c>
      <c r="E308" s="13">
        <f t="shared" si="23"/>
        <v>44737.766460318031</v>
      </c>
      <c r="F308" s="14">
        <f t="shared" si="21"/>
        <v>874.84760417411599</v>
      </c>
      <c r="G308" s="1"/>
      <c r="H308" s="1"/>
      <c r="I308" s="1"/>
      <c r="J308" s="1"/>
      <c r="L308" s="1"/>
    </row>
    <row r="309" spans="1:12" x14ac:dyDescent="0.35">
      <c r="A309" s="3">
        <f>IF(B309&lt;&gt;"",308,"")</f>
        <v>308</v>
      </c>
      <c r="B309" s="13">
        <f t="shared" si="24"/>
        <v>44737.766460318031</v>
      </c>
      <c r="C309" s="13">
        <f t="shared" si="20"/>
        <v>59.650355280424044</v>
      </c>
      <c r="D309" s="13">
        <f t="shared" si="22"/>
        <v>815.19724889369195</v>
      </c>
      <c r="E309" s="13">
        <f t="shared" si="23"/>
        <v>43922.569211424336</v>
      </c>
      <c r="F309" s="14">
        <f t="shared" si="21"/>
        <v>874.84760417411599</v>
      </c>
      <c r="G309" s="1"/>
      <c r="H309" s="1"/>
      <c r="I309" s="1"/>
      <c r="J309" s="1"/>
      <c r="L309" s="1"/>
    </row>
    <row r="310" spans="1:12" x14ac:dyDescent="0.35">
      <c r="A310" s="3">
        <f>IF(B310&lt;&gt;"",309,"")</f>
        <v>309</v>
      </c>
      <c r="B310" s="13">
        <f t="shared" si="24"/>
        <v>43922.569211424336</v>
      </c>
      <c r="C310" s="13">
        <f t="shared" si="20"/>
        <v>58.563425615232454</v>
      </c>
      <c r="D310" s="13">
        <f t="shared" si="22"/>
        <v>816.28417855888358</v>
      </c>
      <c r="E310" s="13">
        <f t="shared" si="23"/>
        <v>43106.285032865453</v>
      </c>
      <c r="F310" s="14">
        <f t="shared" si="21"/>
        <v>874.84760417411599</v>
      </c>
      <c r="G310" s="1"/>
      <c r="H310" s="1"/>
      <c r="I310" s="1"/>
      <c r="J310" s="1"/>
      <c r="L310" s="1"/>
    </row>
    <row r="311" spans="1:12" x14ac:dyDescent="0.35">
      <c r="A311" s="3">
        <f>IF(B311&lt;&gt;"",310,"")</f>
        <v>310</v>
      </c>
      <c r="B311" s="13">
        <f t="shared" si="24"/>
        <v>43106.285032865453</v>
      </c>
      <c r="C311" s="13">
        <f t="shared" si="20"/>
        <v>57.47504671048727</v>
      </c>
      <c r="D311" s="13">
        <f t="shared" si="22"/>
        <v>817.37255746362871</v>
      </c>
      <c r="E311" s="13">
        <f t="shared" si="23"/>
        <v>42288.912475401827</v>
      </c>
      <c r="F311" s="14">
        <f t="shared" si="21"/>
        <v>874.84760417411599</v>
      </c>
      <c r="G311" s="1"/>
      <c r="H311" s="1"/>
      <c r="I311" s="1"/>
      <c r="J311" s="1"/>
      <c r="L311" s="1"/>
    </row>
    <row r="312" spans="1:12" x14ac:dyDescent="0.35">
      <c r="A312" s="3">
        <f>IF(B312&lt;&gt;"",311,"")</f>
        <v>311</v>
      </c>
      <c r="B312" s="13">
        <f t="shared" si="24"/>
        <v>42288.912475401827</v>
      </c>
      <c r="C312" s="13">
        <f t="shared" si="20"/>
        <v>56.385216633869106</v>
      </c>
      <c r="D312" s="13">
        <f t="shared" si="22"/>
        <v>818.46238754024694</v>
      </c>
      <c r="E312" s="13">
        <f t="shared" si="23"/>
        <v>41470.45008786158</v>
      </c>
      <c r="F312" s="14">
        <f t="shared" si="21"/>
        <v>874.84760417411599</v>
      </c>
      <c r="G312" s="1"/>
      <c r="H312" s="1"/>
      <c r="I312" s="1"/>
      <c r="J312" s="1"/>
      <c r="L312" s="1"/>
    </row>
    <row r="313" spans="1:12" x14ac:dyDescent="0.35">
      <c r="A313" s="3">
        <f>IF(B313&lt;&gt;"",312,"")</f>
        <v>312</v>
      </c>
      <c r="B313" s="13">
        <f t="shared" si="24"/>
        <v>41470.45008786158</v>
      </c>
      <c r="C313" s="13">
        <f t="shared" si="20"/>
        <v>55.293933450482108</v>
      </c>
      <c r="D313" s="13">
        <f t="shared" si="22"/>
        <v>819.5536707236339</v>
      </c>
      <c r="E313" s="13">
        <f t="shared" si="23"/>
        <v>40650.896417137948</v>
      </c>
      <c r="F313" s="14">
        <f t="shared" si="21"/>
        <v>874.84760417411599</v>
      </c>
      <c r="G313" s="1"/>
      <c r="H313" s="1"/>
      <c r="I313" s="1"/>
      <c r="J313" s="1"/>
      <c r="L313" s="1"/>
    </row>
    <row r="314" spans="1:12" x14ac:dyDescent="0.35">
      <c r="A314" s="3">
        <f>IF(B314&lt;&gt;"",313,"")</f>
        <v>313</v>
      </c>
      <c r="B314" s="13">
        <f t="shared" si="24"/>
        <v>40650.896417137948</v>
      </c>
      <c r="C314" s="13">
        <f t="shared" si="20"/>
        <v>54.2011952228506</v>
      </c>
      <c r="D314" s="13">
        <f t="shared" si="22"/>
        <v>820.64640895126536</v>
      </c>
      <c r="E314" s="13">
        <f t="shared" si="23"/>
        <v>39830.250008186682</v>
      </c>
      <c r="F314" s="14">
        <f t="shared" si="21"/>
        <v>874.84760417411599</v>
      </c>
      <c r="G314" s="1"/>
      <c r="H314" s="1"/>
      <c r="I314" s="1"/>
      <c r="J314" s="1"/>
      <c r="L314" s="1"/>
    </row>
    <row r="315" spans="1:12" x14ac:dyDescent="0.35">
      <c r="A315" s="3">
        <f>IF(B315&lt;&gt;"",314,"")</f>
        <v>314</v>
      </c>
      <c r="B315" s="13">
        <f t="shared" si="24"/>
        <v>39830.250008186682</v>
      </c>
      <c r="C315" s="13">
        <f t="shared" si="20"/>
        <v>53.107000010915577</v>
      </c>
      <c r="D315" s="13">
        <f t="shared" si="22"/>
        <v>821.74060416320037</v>
      </c>
      <c r="E315" s="13">
        <f t="shared" si="23"/>
        <v>39008.509404023484</v>
      </c>
      <c r="F315" s="14">
        <f t="shared" si="21"/>
        <v>874.84760417411599</v>
      </c>
      <c r="G315" s="1"/>
      <c r="H315" s="1"/>
      <c r="I315" s="1"/>
      <c r="J315" s="1"/>
      <c r="L315" s="1"/>
    </row>
    <row r="316" spans="1:12" x14ac:dyDescent="0.35">
      <c r="A316" s="3">
        <f>IF(B316&lt;&gt;"",315,"")</f>
        <v>315</v>
      </c>
      <c r="B316" s="13">
        <f t="shared" si="24"/>
        <v>39008.509404023484</v>
      </c>
      <c r="C316" s="13">
        <f t="shared" si="20"/>
        <v>52.011345872031313</v>
      </c>
      <c r="D316" s="13">
        <f t="shared" si="22"/>
        <v>822.83625830208462</v>
      </c>
      <c r="E316" s="13">
        <f t="shared" si="23"/>
        <v>38185.673145721397</v>
      </c>
      <c r="F316" s="14">
        <f t="shared" si="21"/>
        <v>874.84760417411599</v>
      </c>
      <c r="G316" s="1"/>
      <c r="H316" s="1"/>
      <c r="I316" s="1"/>
      <c r="J316" s="1"/>
      <c r="L316" s="1"/>
    </row>
    <row r="317" spans="1:12" x14ac:dyDescent="0.35">
      <c r="A317" s="3">
        <f>IF(B317&lt;&gt;"",316,"")</f>
        <v>316</v>
      </c>
      <c r="B317" s="13">
        <f t="shared" si="24"/>
        <v>38185.673145721397</v>
      </c>
      <c r="C317" s="13">
        <f t="shared" si="20"/>
        <v>50.914230860961858</v>
      </c>
      <c r="D317" s="13">
        <f t="shared" si="22"/>
        <v>823.93337331315411</v>
      </c>
      <c r="E317" s="13">
        <f t="shared" si="23"/>
        <v>37361.73977240824</v>
      </c>
      <c r="F317" s="14">
        <f t="shared" si="21"/>
        <v>874.84760417411599</v>
      </c>
      <c r="G317" s="1"/>
      <c r="H317" s="1"/>
      <c r="I317" s="1"/>
      <c r="J317" s="1"/>
      <c r="L317" s="1"/>
    </row>
    <row r="318" spans="1:12" x14ac:dyDescent="0.35">
      <c r="A318" s="3">
        <f>IF(B318&lt;&gt;"",317,"")</f>
        <v>317</v>
      </c>
      <c r="B318" s="13">
        <f t="shared" si="24"/>
        <v>37361.73977240824</v>
      </c>
      <c r="C318" s="13">
        <f t="shared" si="20"/>
        <v>49.815653029877659</v>
      </c>
      <c r="D318" s="13">
        <f t="shared" si="22"/>
        <v>825.03195114423829</v>
      </c>
      <c r="E318" s="13">
        <f t="shared" si="23"/>
        <v>36536.707821264004</v>
      </c>
      <c r="F318" s="14">
        <f t="shared" si="21"/>
        <v>874.84760417411599</v>
      </c>
      <c r="G318" s="1"/>
      <c r="H318" s="1"/>
      <c r="I318" s="1"/>
      <c r="J318" s="1"/>
      <c r="L318" s="1"/>
    </row>
    <row r="319" spans="1:12" x14ac:dyDescent="0.35">
      <c r="A319" s="3">
        <f>IF(B319&lt;&gt;"",318,"")</f>
        <v>318</v>
      </c>
      <c r="B319" s="13">
        <f t="shared" si="24"/>
        <v>36536.707821264004</v>
      </c>
      <c r="C319" s="13">
        <f t="shared" si="20"/>
        <v>48.715610428352001</v>
      </c>
      <c r="D319" s="13">
        <f t="shared" si="22"/>
        <v>826.13199374576402</v>
      </c>
      <c r="E319" s="13">
        <f t="shared" si="23"/>
        <v>35710.575827518238</v>
      </c>
      <c r="F319" s="14">
        <f t="shared" si="21"/>
        <v>874.84760417411599</v>
      </c>
      <c r="G319" s="1"/>
      <c r="H319" s="1"/>
      <c r="I319" s="1"/>
      <c r="J319" s="1"/>
      <c r="L319" s="1"/>
    </row>
    <row r="320" spans="1:12" x14ac:dyDescent="0.35">
      <c r="A320" s="3">
        <f>IF(B320&lt;&gt;"",319,"")</f>
        <v>319</v>
      </c>
      <c r="B320" s="13">
        <f t="shared" si="24"/>
        <v>35710.575827518238</v>
      </c>
      <c r="C320" s="13">
        <f t="shared" si="20"/>
        <v>47.614101103357655</v>
      </c>
      <c r="D320" s="13">
        <f t="shared" si="22"/>
        <v>827.23350307075839</v>
      </c>
      <c r="E320" s="13">
        <f t="shared" si="23"/>
        <v>34883.342324447476</v>
      </c>
      <c r="F320" s="14">
        <f t="shared" si="21"/>
        <v>874.84760417411599</v>
      </c>
      <c r="G320" s="1"/>
      <c r="H320" s="1"/>
      <c r="I320" s="1"/>
      <c r="J320" s="1"/>
      <c r="L320" s="1"/>
    </row>
    <row r="321" spans="1:12" x14ac:dyDescent="0.35">
      <c r="A321" s="3">
        <f>IF(B321&lt;&gt;"",320,"")</f>
        <v>320</v>
      </c>
      <c r="B321" s="13">
        <f t="shared" si="24"/>
        <v>34883.342324447476</v>
      </c>
      <c r="C321" s="13">
        <f t="shared" si="20"/>
        <v>46.511123099263301</v>
      </c>
      <c r="D321" s="13">
        <f t="shared" si="22"/>
        <v>828.33648107485271</v>
      </c>
      <c r="E321" s="13">
        <f t="shared" si="23"/>
        <v>34055.005843372623</v>
      </c>
      <c r="F321" s="14">
        <f t="shared" si="21"/>
        <v>874.84760417411599</v>
      </c>
      <c r="G321" s="1"/>
      <c r="H321" s="1"/>
      <c r="I321" s="1"/>
      <c r="J321" s="1"/>
      <c r="L321" s="1"/>
    </row>
    <row r="322" spans="1:12" x14ac:dyDescent="0.35">
      <c r="A322" s="3">
        <f>IF(B322&lt;&gt;"",321,"")</f>
        <v>321</v>
      </c>
      <c r="B322" s="13">
        <f t="shared" si="24"/>
        <v>34055.005843372623</v>
      </c>
      <c r="C322" s="13">
        <f t="shared" ref="C322:C361" si="25">IFERROR(B322*$I$4/12,"")</f>
        <v>45.406674457830171</v>
      </c>
      <c r="D322" s="13">
        <f t="shared" si="22"/>
        <v>829.44092971628584</v>
      </c>
      <c r="E322" s="13">
        <f t="shared" si="23"/>
        <v>33225.564913656337</v>
      </c>
      <c r="F322" s="14">
        <f t="shared" ref="F322:F385" si="26">IF(A322&lt;&gt;"",$I$6,"")</f>
        <v>874.84760417411599</v>
      </c>
      <c r="G322" s="1"/>
      <c r="H322" s="1"/>
      <c r="I322" s="1"/>
      <c r="J322" s="1"/>
      <c r="L322" s="1"/>
    </row>
    <row r="323" spans="1:12" x14ac:dyDescent="0.35">
      <c r="A323" s="3">
        <f>IF(B323&lt;&gt;"",322,"")</f>
        <v>322</v>
      </c>
      <c r="B323" s="13">
        <f t="shared" si="24"/>
        <v>33225.564913656337</v>
      </c>
      <c r="C323" s="13">
        <f t="shared" si="25"/>
        <v>44.300753218208449</v>
      </c>
      <c r="D323" s="13">
        <f t="shared" ref="D323:D386" si="27">IFERROR(F323-C323,"")</f>
        <v>830.54685095590753</v>
      </c>
      <c r="E323" s="13">
        <f t="shared" ref="E323:E361" si="28">IF(A323&lt;&gt;"",B323-D323,"")</f>
        <v>32395.01806270043</v>
      </c>
      <c r="F323" s="14">
        <f t="shared" si="26"/>
        <v>874.84760417411599</v>
      </c>
      <c r="G323" s="1"/>
      <c r="H323" s="1"/>
      <c r="I323" s="1"/>
      <c r="J323" s="1"/>
      <c r="L323" s="1"/>
    </row>
    <row r="324" spans="1:12" x14ac:dyDescent="0.35">
      <c r="A324" s="3">
        <f>IF(B324&lt;&gt;"",323,"")</f>
        <v>323</v>
      </c>
      <c r="B324" s="13">
        <f t="shared" ref="B324:B361" si="29">IFERROR(IF(B323-D323&gt;=0.01,B323-D323,""),"")</f>
        <v>32395.01806270043</v>
      </c>
      <c r="C324" s="13">
        <f t="shared" si="25"/>
        <v>43.193357416933907</v>
      </c>
      <c r="D324" s="13">
        <f t="shared" si="27"/>
        <v>831.65424675718214</v>
      </c>
      <c r="E324" s="13">
        <f t="shared" si="28"/>
        <v>31563.363815943248</v>
      </c>
      <c r="F324" s="14">
        <f t="shared" si="26"/>
        <v>874.84760417411599</v>
      </c>
      <c r="G324" s="1"/>
      <c r="H324" s="1"/>
      <c r="I324" s="1"/>
      <c r="J324" s="1"/>
      <c r="L324" s="1"/>
    </row>
    <row r="325" spans="1:12" x14ac:dyDescent="0.35">
      <c r="A325" s="3">
        <f>IF(B325&lt;&gt;"",324,"")</f>
        <v>324</v>
      </c>
      <c r="B325" s="13">
        <f t="shared" si="29"/>
        <v>31563.363815943248</v>
      </c>
      <c r="C325" s="13">
        <f t="shared" si="25"/>
        <v>42.084485087924328</v>
      </c>
      <c r="D325" s="13">
        <f t="shared" si="27"/>
        <v>832.76311908619164</v>
      </c>
      <c r="E325" s="13">
        <f t="shared" si="28"/>
        <v>30730.600696857058</v>
      </c>
      <c r="F325" s="14">
        <f t="shared" si="26"/>
        <v>874.84760417411599</v>
      </c>
      <c r="G325" s="1"/>
      <c r="H325" s="1"/>
      <c r="I325" s="1"/>
      <c r="J325" s="1"/>
      <c r="L325" s="1"/>
    </row>
    <row r="326" spans="1:12" x14ac:dyDescent="0.35">
      <c r="A326" s="3">
        <f>IF(B326&lt;&gt;"",325,"")</f>
        <v>325</v>
      </c>
      <c r="B326" s="13">
        <f t="shared" si="29"/>
        <v>30730.600696857058</v>
      </c>
      <c r="C326" s="13">
        <f t="shared" si="25"/>
        <v>40.974134262476078</v>
      </c>
      <c r="D326" s="13">
        <f t="shared" si="27"/>
        <v>833.87346991163986</v>
      </c>
      <c r="E326" s="13">
        <f t="shared" si="28"/>
        <v>29896.727226945419</v>
      </c>
      <c r="F326" s="14">
        <f t="shared" si="26"/>
        <v>874.84760417411599</v>
      </c>
      <c r="G326" s="1"/>
      <c r="H326" s="1"/>
      <c r="I326" s="1"/>
      <c r="J326" s="1"/>
      <c r="L326" s="1"/>
    </row>
    <row r="327" spans="1:12" x14ac:dyDescent="0.35">
      <c r="A327" s="3">
        <f>IF(B327&lt;&gt;"",326,"")</f>
        <v>326</v>
      </c>
      <c r="B327" s="13">
        <f t="shared" si="29"/>
        <v>29896.727226945419</v>
      </c>
      <c r="C327" s="13">
        <f t="shared" si="25"/>
        <v>39.862302969260561</v>
      </c>
      <c r="D327" s="13">
        <f t="shared" si="27"/>
        <v>834.98530120485543</v>
      </c>
      <c r="E327" s="13">
        <f t="shared" si="28"/>
        <v>29061.741925740564</v>
      </c>
      <c r="F327" s="14">
        <f t="shared" si="26"/>
        <v>874.84760417411599</v>
      </c>
      <c r="G327" s="1"/>
      <c r="H327" s="1"/>
      <c r="I327" s="1"/>
      <c r="J327" s="1"/>
      <c r="L327" s="1"/>
    </row>
    <row r="328" spans="1:12" x14ac:dyDescent="0.35">
      <c r="A328" s="3">
        <f>IF(B328&lt;&gt;"",327,"")</f>
        <v>327</v>
      </c>
      <c r="B328" s="13">
        <f t="shared" si="29"/>
        <v>29061.741925740564</v>
      </c>
      <c r="C328" s="13">
        <f t="shared" si="25"/>
        <v>38.748989234320753</v>
      </c>
      <c r="D328" s="13">
        <f t="shared" si="27"/>
        <v>836.0986149397952</v>
      </c>
      <c r="E328" s="13">
        <f t="shared" si="28"/>
        <v>28225.64331080077</v>
      </c>
      <c r="F328" s="14">
        <f t="shared" si="26"/>
        <v>874.84760417411599</v>
      </c>
      <c r="G328" s="1"/>
      <c r="H328" s="1"/>
      <c r="I328" s="1"/>
      <c r="J328" s="1"/>
      <c r="L328" s="1"/>
    </row>
    <row r="329" spans="1:12" x14ac:dyDescent="0.35">
      <c r="A329" s="3">
        <f>IF(B329&lt;&gt;"",328,"")</f>
        <v>328</v>
      </c>
      <c r="B329" s="13">
        <f t="shared" si="29"/>
        <v>28225.64331080077</v>
      </c>
      <c r="C329" s="13">
        <f t="shared" si="25"/>
        <v>37.634191081067691</v>
      </c>
      <c r="D329" s="13">
        <f t="shared" si="27"/>
        <v>837.2134130930483</v>
      </c>
      <c r="E329" s="13">
        <f t="shared" si="28"/>
        <v>27388.42989770772</v>
      </c>
      <c r="F329" s="14">
        <f t="shared" si="26"/>
        <v>874.84760417411599</v>
      </c>
      <c r="G329" s="1"/>
      <c r="H329" s="1"/>
      <c r="I329" s="1"/>
      <c r="J329" s="1"/>
      <c r="L329" s="1"/>
    </row>
    <row r="330" spans="1:12" x14ac:dyDescent="0.35">
      <c r="A330" s="3">
        <f>IF(B330&lt;&gt;"",329,"")</f>
        <v>329</v>
      </c>
      <c r="B330" s="13">
        <f t="shared" si="29"/>
        <v>27388.42989770772</v>
      </c>
      <c r="C330" s="13">
        <f t="shared" si="25"/>
        <v>36.51790653027696</v>
      </c>
      <c r="D330" s="13">
        <f t="shared" si="27"/>
        <v>838.32969764383904</v>
      </c>
      <c r="E330" s="13">
        <f t="shared" si="28"/>
        <v>26550.10020006388</v>
      </c>
      <c r="F330" s="14">
        <f t="shared" si="26"/>
        <v>874.84760417411599</v>
      </c>
      <c r="G330" s="1"/>
      <c r="H330" s="1"/>
      <c r="I330" s="1"/>
      <c r="J330" s="1"/>
      <c r="L330" s="1"/>
    </row>
    <row r="331" spans="1:12" x14ac:dyDescent="0.35">
      <c r="A331" s="3">
        <f>IF(B331&lt;&gt;"",330,"")</f>
        <v>330</v>
      </c>
      <c r="B331" s="13">
        <f t="shared" si="29"/>
        <v>26550.10020006388</v>
      </c>
      <c r="C331" s="13">
        <f t="shared" si="25"/>
        <v>35.400133600085177</v>
      </c>
      <c r="D331" s="13">
        <f t="shared" si="27"/>
        <v>839.44747057403083</v>
      </c>
      <c r="E331" s="13">
        <f t="shared" si="28"/>
        <v>25710.652729489848</v>
      </c>
      <c r="F331" s="14">
        <f t="shared" si="26"/>
        <v>874.84760417411599</v>
      </c>
      <c r="G331" s="1"/>
      <c r="H331" s="1"/>
      <c r="I331" s="1"/>
      <c r="J331" s="1"/>
      <c r="L331" s="1"/>
    </row>
    <row r="332" spans="1:12" x14ac:dyDescent="0.35">
      <c r="A332" s="3">
        <f>IF(B332&lt;&gt;"",331,"")</f>
        <v>331</v>
      </c>
      <c r="B332" s="13">
        <f t="shared" si="29"/>
        <v>25710.652729489848</v>
      </c>
      <c r="C332" s="13">
        <f t="shared" si="25"/>
        <v>34.280870305986461</v>
      </c>
      <c r="D332" s="13">
        <f t="shared" si="27"/>
        <v>840.56673386812952</v>
      </c>
      <c r="E332" s="13">
        <f t="shared" si="28"/>
        <v>24870.085995621717</v>
      </c>
      <c r="F332" s="14">
        <f t="shared" si="26"/>
        <v>874.84760417411599</v>
      </c>
      <c r="G332" s="1"/>
      <c r="H332" s="1"/>
      <c r="I332" s="1"/>
      <c r="J332" s="1"/>
      <c r="L332" s="1"/>
    </row>
    <row r="333" spans="1:12" x14ac:dyDescent="0.35">
      <c r="A333" s="3">
        <f>IF(B333&lt;&gt;"",332,"")</f>
        <v>332</v>
      </c>
      <c r="B333" s="13">
        <f t="shared" si="29"/>
        <v>24870.085995621717</v>
      </c>
      <c r="C333" s="13">
        <f t="shared" si="25"/>
        <v>33.16011466082896</v>
      </c>
      <c r="D333" s="13">
        <f t="shared" si="27"/>
        <v>841.68748951328701</v>
      </c>
      <c r="E333" s="13">
        <f t="shared" si="28"/>
        <v>24028.398506108431</v>
      </c>
      <c r="F333" s="14">
        <f t="shared" si="26"/>
        <v>874.84760417411599</v>
      </c>
      <c r="G333" s="1"/>
      <c r="H333" s="1"/>
      <c r="I333" s="1"/>
      <c r="J333" s="1"/>
      <c r="L333" s="1"/>
    </row>
    <row r="334" spans="1:12" x14ac:dyDescent="0.35">
      <c r="A334" s="3">
        <f>IF(B334&lt;&gt;"",333,"")</f>
        <v>333</v>
      </c>
      <c r="B334" s="13">
        <f t="shared" si="29"/>
        <v>24028.398506108431</v>
      </c>
      <c r="C334" s="13">
        <f t="shared" si="25"/>
        <v>32.037864674811239</v>
      </c>
      <c r="D334" s="13">
        <f t="shared" si="27"/>
        <v>842.80973949930478</v>
      </c>
      <c r="E334" s="13">
        <f t="shared" si="28"/>
        <v>23185.588766609126</v>
      </c>
      <c r="F334" s="14">
        <f t="shared" si="26"/>
        <v>874.84760417411599</v>
      </c>
      <c r="G334" s="1"/>
      <c r="H334" s="1"/>
      <c r="I334" s="1"/>
      <c r="J334" s="1"/>
      <c r="L334" s="1"/>
    </row>
    <row r="335" spans="1:12" x14ac:dyDescent="0.35">
      <c r="A335" s="3">
        <f>IF(B335&lt;&gt;"",334,"")</f>
        <v>334</v>
      </c>
      <c r="B335" s="13">
        <f t="shared" si="29"/>
        <v>23185.588766609126</v>
      </c>
      <c r="C335" s="13">
        <f t="shared" si="25"/>
        <v>30.914118355478834</v>
      </c>
      <c r="D335" s="13">
        <f t="shared" si="27"/>
        <v>843.93348581863711</v>
      </c>
      <c r="E335" s="13">
        <f t="shared" si="28"/>
        <v>22341.655280790488</v>
      </c>
      <c r="F335" s="14">
        <f t="shared" si="26"/>
        <v>874.84760417411599</v>
      </c>
      <c r="G335" s="1"/>
      <c r="H335" s="1"/>
      <c r="I335" s="1"/>
      <c r="J335" s="1"/>
      <c r="L335" s="1"/>
    </row>
    <row r="336" spans="1:12" x14ac:dyDescent="0.35">
      <c r="A336" s="3">
        <f>IF(B336&lt;&gt;"",335,"")</f>
        <v>335</v>
      </c>
      <c r="B336" s="13">
        <f t="shared" si="29"/>
        <v>22341.655280790488</v>
      </c>
      <c r="C336" s="13">
        <f t="shared" si="25"/>
        <v>29.788873707720651</v>
      </c>
      <c r="D336" s="13">
        <f t="shared" si="27"/>
        <v>845.05873046639533</v>
      </c>
      <c r="E336" s="13">
        <f t="shared" si="28"/>
        <v>21496.596550324091</v>
      </c>
      <c r="F336" s="14">
        <f t="shared" si="26"/>
        <v>874.84760417411599</v>
      </c>
      <c r="G336" s="1"/>
      <c r="H336" s="1"/>
      <c r="I336" s="1"/>
      <c r="J336" s="1"/>
      <c r="L336" s="1"/>
    </row>
    <row r="337" spans="1:12" x14ac:dyDescent="0.35">
      <c r="A337" s="3">
        <f>IF(B337&lt;&gt;"",336,"")</f>
        <v>336</v>
      </c>
      <c r="B337" s="13">
        <f t="shared" si="29"/>
        <v>21496.596550324091</v>
      </c>
      <c r="C337" s="13">
        <f t="shared" si="25"/>
        <v>28.662128733765456</v>
      </c>
      <c r="D337" s="13">
        <f t="shared" si="27"/>
        <v>846.1854754403505</v>
      </c>
      <c r="E337" s="13">
        <f t="shared" si="28"/>
        <v>20650.411074883741</v>
      </c>
      <c r="F337" s="14">
        <f t="shared" si="26"/>
        <v>874.84760417411599</v>
      </c>
      <c r="G337" s="1"/>
      <c r="H337" s="1"/>
      <c r="I337" s="1"/>
      <c r="J337" s="1"/>
      <c r="L337" s="1"/>
    </row>
    <row r="338" spans="1:12" x14ac:dyDescent="0.35">
      <c r="A338" s="3">
        <f>IF(B338&lt;&gt;"",337,"")</f>
        <v>337</v>
      </c>
      <c r="B338" s="13">
        <f t="shared" si="29"/>
        <v>20650.411074883741</v>
      </c>
      <c r="C338" s="13">
        <f t="shared" si="25"/>
        <v>27.533881433178323</v>
      </c>
      <c r="D338" s="13">
        <f t="shared" si="27"/>
        <v>847.31372274093769</v>
      </c>
      <c r="E338" s="13">
        <f t="shared" si="28"/>
        <v>19803.097352142802</v>
      </c>
      <c r="F338" s="14">
        <f t="shared" si="26"/>
        <v>874.84760417411599</v>
      </c>
      <c r="G338" s="1"/>
      <c r="H338" s="1"/>
      <c r="I338" s="1"/>
      <c r="J338" s="1"/>
      <c r="L338" s="1"/>
    </row>
    <row r="339" spans="1:12" x14ac:dyDescent="0.35">
      <c r="A339" s="3">
        <f>IF(B339&lt;&gt;"",338,"")</f>
        <v>338</v>
      </c>
      <c r="B339" s="13">
        <f t="shared" si="29"/>
        <v>19803.097352142802</v>
      </c>
      <c r="C339" s="13">
        <f t="shared" si="25"/>
        <v>26.404129802857071</v>
      </c>
      <c r="D339" s="13">
        <f t="shared" si="27"/>
        <v>848.44347437125896</v>
      </c>
      <c r="E339" s="13">
        <f t="shared" si="28"/>
        <v>18954.653877771543</v>
      </c>
      <c r="F339" s="14">
        <f t="shared" si="26"/>
        <v>874.84760417411599</v>
      </c>
      <c r="G339" s="1"/>
      <c r="H339" s="1"/>
      <c r="I339" s="1"/>
      <c r="J339" s="1"/>
      <c r="L339" s="1"/>
    </row>
    <row r="340" spans="1:12" x14ac:dyDescent="0.35">
      <c r="A340" s="3">
        <f>IF(B340&lt;&gt;"",339,"")</f>
        <v>339</v>
      </c>
      <c r="B340" s="13">
        <f t="shared" si="29"/>
        <v>18954.653877771543</v>
      </c>
      <c r="C340" s="13">
        <f t="shared" si="25"/>
        <v>25.272871837028728</v>
      </c>
      <c r="D340" s="13">
        <f t="shared" si="27"/>
        <v>849.57473233708731</v>
      </c>
      <c r="E340" s="13">
        <f t="shared" si="28"/>
        <v>18105.079145434454</v>
      </c>
      <c r="F340" s="14">
        <f t="shared" si="26"/>
        <v>874.84760417411599</v>
      </c>
      <c r="G340" s="1"/>
      <c r="H340" s="1"/>
      <c r="I340" s="1"/>
      <c r="J340" s="1"/>
      <c r="L340" s="1"/>
    </row>
    <row r="341" spans="1:12" x14ac:dyDescent="0.35">
      <c r="A341" s="3">
        <f>IF(B341&lt;&gt;"",340,"")</f>
        <v>340</v>
      </c>
      <c r="B341" s="13">
        <f t="shared" si="29"/>
        <v>18105.079145434454</v>
      </c>
      <c r="C341" s="13">
        <f t="shared" si="25"/>
        <v>24.140105527245939</v>
      </c>
      <c r="D341" s="13">
        <f t="shared" si="27"/>
        <v>850.70749864687002</v>
      </c>
      <c r="E341" s="13">
        <f t="shared" si="28"/>
        <v>17254.371646787586</v>
      </c>
      <c r="F341" s="14">
        <f t="shared" si="26"/>
        <v>874.84760417411599</v>
      </c>
      <c r="G341" s="1"/>
      <c r="H341" s="1"/>
      <c r="I341" s="1"/>
      <c r="J341" s="1"/>
      <c r="L341" s="1"/>
    </row>
    <row r="342" spans="1:12" x14ac:dyDescent="0.35">
      <c r="A342" s="3">
        <f>IF(B342&lt;&gt;"",341,"")</f>
        <v>341</v>
      </c>
      <c r="B342" s="13">
        <f t="shared" si="29"/>
        <v>17254.371646787586</v>
      </c>
      <c r="C342" s="13">
        <f t="shared" si="25"/>
        <v>23.005828862383449</v>
      </c>
      <c r="D342" s="13">
        <f t="shared" si="27"/>
        <v>851.84177531173259</v>
      </c>
      <c r="E342" s="13">
        <f t="shared" si="28"/>
        <v>16402.529871475854</v>
      </c>
      <c r="F342" s="14">
        <f t="shared" si="26"/>
        <v>874.84760417411599</v>
      </c>
      <c r="G342" s="1"/>
      <c r="H342" s="1"/>
      <c r="I342" s="1"/>
      <c r="J342" s="1"/>
      <c r="L342" s="1"/>
    </row>
    <row r="343" spans="1:12" x14ac:dyDescent="0.35">
      <c r="A343" s="3">
        <f>IF(B343&lt;&gt;"",342,"")</f>
        <v>342</v>
      </c>
      <c r="B343" s="13">
        <f t="shared" si="29"/>
        <v>16402.529871475854</v>
      </c>
      <c r="C343" s="13">
        <f t="shared" si="25"/>
        <v>21.870039828634471</v>
      </c>
      <c r="D343" s="13">
        <f t="shared" si="27"/>
        <v>852.97756434548148</v>
      </c>
      <c r="E343" s="13">
        <f t="shared" si="28"/>
        <v>15549.552307130372</v>
      </c>
      <c r="F343" s="14">
        <f t="shared" si="26"/>
        <v>874.84760417411599</v>
      </c>
      <c r="G343" s="1"/>
      <c r="H343" s="1"/>
      <c r="I343" s="1"/>
      <c r="J343" s="1"/>
      <c r="L343" s="1"/>
    </row>
    <row r="344" spans="1:12" x14ac:dyDescent="0.35">
      <c r="A344" s="3">
        <f>IF(B344&lt;&gt;"",343,"")</f>
        <v>343</v>
      </c>
      <c r="B344" s="13">
        <f t="shared" si="29"/>
        <v>15549.552307130372</v>
      </c>
      <c r="C344" s="13">
        <f t="shared" si="25"/>
        <v>20.732736409507165</v>
      </c>
      <c r="D344" s="13">
        <f t="shared" si="27"/>
        <v>854.11486776460879</v>
      </c>
      <c r="E344" s="13">
        <f t="shared" si="28"/>
        <v>14695.437439365764</v>
      </c>
      <c r="F344" s="14">
        <f t="shared" si="26"/>
        <v>874.84760417411599</v>
      </c>
      <c r="G344" s="1"/>
      <c r="H344" s="1"/>
      <c r="I344" s="1"/>
      <c r="J344" s="1"/>
      <c r="L344" s="1"/>
    </row>
    <row r="345" spans="1:12" x14ac:dyDescent="0.35">
      <c r="A345" s="3">
        <f>IF(B345&lt;&gt;"",344,"")</f>
        <v>344</v>
      </c>
      <c r="B345" s="13">
        <f t="shared" si="29"/>
        <v>14695.437439365764</v>
      </c>
      <c r="C345" s="13">
        <f t="shared" si="25"/>
        <v>19.593916585821017</v>
      </c>
      <c r="D345" s="13">
        <f t="shared" si="27"/>
        <v>855.25368758829495</v>
      </c>
      <c r="E345" s="13">
        <f t="shared" si="28"/>
        <v>13840.183751777469</v>
      </c>
      <c r="F345" s="14">
        <f t="shared" si="26"/>
        <v>874.84760417411599</v>
      </c>
      <c r="G345" s="1"/>
      <c r="H345" s="1"/>
      <c r="I345" s="1"/>
      <c r="J345" s="1"/>
      <c r="L345" s="1"/>
    </row>
    <row r="346" spans="1:12" x14ac:dyDescent="0.35">
      <c r="A346" s="3">
        <f>IF(B346&lt;&gt;"",345,"")</f>
        <v>345</v>
      </c>
      <c r="B346" s="13">
        <f t="shared" si="29"/>
        <v>13840.183751777469</v>
      </c>
      <c r="C346" s="13">
        <f t="shared" si="25"/>
        <v>18.453578335703295</v>
      </c>
      <c r="D346" s="13">
        <f t="shared" si="27"/>
        <v>856.39402583841274</v>
      </c>
      <c r="E346" s="13">
        <f t="shared" si="28"/>
        <v>12983.789725939056</v>
      </c>
      <c r="F346" s="14">
        <f t="shared" si="26"/>
        <v>874.84760417411599</v>
      </c>
      <c r="G346" s="1"/>
      <c r="H346" s="1"/>
      <c r="I346" s="1"/>
      <c r="J346" s="1"/>
      <c r="L346" s="1"/>
    </row>
    <row r="347" spans="1:12" x14ac:dyDescent="0.35">
      <c r="A347" s="3">
        <f>IF(B347&lt;&gt;"",346,"")</f>
        <v>346</v>
      </c>
      <c r="B347" s="13">
        <f t="shared" si="29"/>
        <v>12983.789725939056</v>
      </c>
      <c r="C347" s="13">
        <f t="shared" si="25"/>
        <v>17.311719634585408</v>
      </c>
      <c r="D347" s="13">
        <f t="shared" si="27"/>
        <v>857.53588453953057</v>
      </c>
      <c r="E347" s="13">
        <f t="shared" si="28"/>
        <v>12126.253841399524</v>
      </c>
      <c r="F347" s="14">
        <f t="shared" si="26"/>
        <v>874.84760417411599</v>
      </c>
      <c r="G347" s="1"/>
      <c r="H347" s="1"/>
      <c r="I347" s="1"/>
      <c r="J347" s="1"/>
      <c r="L347" s="1"/>
    </row>
    <row r="348" spans="1:12" x14ac:dyDescent="0.35">
      <c r="A348" s="3">
        <f>IF(B348&lt;&gt;"",347,"")</f>
        <v>347</v>
      </c>
      <c r="B348" s="13">
        <f t="shared" si="29"/>
        <v>12126.253841399524</v>
      </c>
      <c r="C348" s="13">
        <f t="shared" si="25"/>
        <v>16.168338455199365</v>
      </c>
      <c r="D348" s="13">
        <f t="shared" si="27"/>
        <v>858.67926571891667</v>
      </c>
      <c r="E348" s="13">
        <f t="shared" si="28"/>
        <v>11267.574575680608</v>
      </c>
      <c r="F348" s="14">
        <f t="shared" si="26"/>
        <v>874.84760417411599</v>
      </c>
      <c r="G348" s="1"/>
      <c r="H348" s="1"/>
      <c r="I348" s="1"/>
      <c r="J348" s="1"/>
      <c r="L348" s="1"/>
    </row>
    <row r="349" spans="1:12" x14ac:dyDescent="0.35">
      <c r="A349" s="3">
        <f>IF(B349&lt;&gt;"",348,"")</f>
        <v>348</v>
      </c>
      <c r="B349" s="13">
        <f t="shared" si="29"/>
        <v>11267.574575680608</v>
      </c>
      <c r="C349" s="13">
        <f t="shared" si="25"/>
        <v>15.023432767574144</v>
      </c>
      <c r="D349" s="13">
        <f t="shared" si="27"/>
        <v>859.82417140654184</v>
      </c>
      <c r="E349" s="13">
        <f t="shared" si="28"/>
        <v>10407.750404274066</v>
      </c>
      <c r="F349" s="14">
        <f t="shared" si="26"/>
        <v>874.84760417411599</v>
      </c>
      <c r="G349" s="1"/>
      <c r="H349" s="1"/>
      <c r="I349" s="1"/>
      <c r="J349" s="1"/>
      <c r="L349" s="1"/>
    </row>
    <row r="350" spans="1:12" x14ac:dyDescent="0.35">
      <c r="A350" s="3">
        <f>IF(B350&lt;&gt;"",349,"")</f>
        <v>349</v>
      </c>
      <c r="B350" s="13">
        <f t="shared" si="29"/>
        <v>10407.750404274066</v>
      </c>
      <c r="C350" s="13">
        <f t="shared" si="25"/>
        <v>13.877000539032089</v>
      </c>
      <c r="D350" s="13">
        <f t="shared" si="27"/>
        <v>860.97060363508388</v>
      </c>
      <c r="E350" s="13">
        <f t="shared" si="28"/>
        <v>9546.7798006389821</v>
      </c>
      <c r="F350" s="14">
        <f t="shared" si="26"/>
        <v>874.84760417411599</v>
      </c>
      <c r="G350" s="1"/>
      <c r="H350" s="1"/>
      <c r="I350" s="1"/>
      <c r="J350" s="1"/>
      <c r="L350" s="1"/>
    </row>
    <row r="351" spans="1:12" x14ac:dyDescent="0.35">
      <c r="A351" s="3">
        <f>IF(B351&lt;&gt;"",350,"")</f>
        <v>350</v>
      </c>
      <c r="B351" s="13">
        <f t="shared" si="29"/>
        <v>9546.7798006389821</v>
      </c>
      <c r="C351" s="13">
        <f t="shared" si="25"/>
        <v>12.729039734185308</v>
      </c>
      <c r="D351" s="13">
        <f t="shared" si="27"/>
        <v>862.11856443993065</v>
      </c>
      <c r="E351" s="13">
        <f t="shared" si="28"/>
        <v>8684.6612361990519</v>
      </c>
      <c r="F351" s="14">
        <f t="shared" si="26"/>
        <v>874.84760417411599</v>
      </c>
      <c r="G351" s="1"/>
      <c r="H351" s="1"/>
      <c r="I351" s="1"/>
      <c r="J351" s="1"/>
      <c r="L351" s="1"/>
    </row>
    <row r="352" spans="1:12" x14ac:dyDescent="0.35">
      <c r="A352" s="3">
        <f>IF(B352&lt;&gt;"",351,"")</f>
        <v>351</v>
      </c>
      <c r="B352" s="13">
        <f t="shared" si="29"/>
        <v>8684.6612361990519</v>
      </c>
      <c r="C352" s="13">
        <f t="shared" si="25"/>
        <v>11.579548314932069</v>
      </c>
      <c r="D352" s="13">
        <f t="shared" si="27"/>
        <v>863.26805585918396</v>
      </c>
      <c r="E352" s="13">
        <f t="shared" si="28"/>
        <v>7821.3931803398682</v>
      </c>
      <c r="F352" s="14">
        <f t="shared" si="26"/>
        <v>874.84760417411599</v>
      </c>
      <c r="G352" s="1"/>
      <c r="H352" s="1"/>
      <c r="I352" s="1"/>
      <c r="J352" s="1"/>
      <c r="L352" s="1"/>
    </row>
    <row r="353" spans="1:12" x14ac:dyDescent="0.35">
      <c r="A353" s="3">
        <f>IF(B353&lt;&gt;"",352,"")</f>
        <v>352</v>
      </c>
      <c r="B353" s="13">
        <f t="shared" si="29"/>
        <v>7821.3931803398682</v>
      </c>
      <c r="C353" s="13">
        <f t="shared" si="25"/>
        <v>10.428524240453157</v>
      </c>
      <c r="D353" s="13">
        <f t="shared" si="27"/>
        <v>864.41907993366283</v>
      </c>
      <c r="E353" s="13">
        <f t="shared" si="28"/>
        <v>6956.9741004062053</v>
      </c>
      <c r="F353" s="14">
        <f t="shared" si="26"/>
        <v>874.84760417411599</v>
      </c>
      <c r="G353" s="1"/>
      <c r="H353" s="1"/>
      <c r="I353" s="1"/>
      <c r="J353" s="1"/>
      <c r="L353" s="1"/>
    </row>
    <row r="354" spans="1:12" x14ac:dyDescent="0.35">
      <c r="A354" s="3">
        <f>IF(B354&lt;&gt;"",353,"")</f>
        <v>353</v>
      </c>
      <c r="B354" s="13">
        <f t="shared" si="29"/>
        <v>6956.9741004062053</v>
      </c>
      <c r="C354" s="13">
        <f t="shared" si="25"/>
        <v>9.275965467208275</v>
      </c>
      <c r="D354" s="13">
        <f t="shared" si="27"/>
        <v>865.57163870690772</v>
      </c>
      <c r="E354" s="13">
        <f t="shared" si="28"/>
        <v>6091.4024616992974</v>
      </c>
      <c r="F354" s="14">
        <f t="shared" si="26"/>
        <v>874.84760417411599</v>
      </c>
      <c r="G354" s="1"/>
      <c r="H354" s="1"/>
      <c r="I354" s="1"/>
      <c r="J354" s="1"/>
      <c r="L354" s="1"/>
    </row>
    <row r="355" spans="1:12" x14ac:dyDescent="0.35">
      <c r="A355" s="3">
        <f>IF(B355&lt;&gt;"",354,"")</f>
        <v>354</v>
      </c>
      <c r="B355" s="13">
        <f t="shared" si="29"/>
        <v>6091.4024616992974</v>
      </c>
      <c r="C355" s="13">
        <f t="shared" si="25"/>
        <v>8.1218699489323978</v>
      </c>
      <c r="D355" s="13">
        <f t="shared" si="27"/>
        <v>866.7257342251836</v>
      </c>
      <c r="E355" s="13">
        <f t="shared" si="28"/>
        <v>5224.6767274741142</v>
      </c>
      <c r="F355" s="14">
        <f t="shared" si="26"/>
        <v>874.84760417411599</v>
      </c>
      <c r="G355" s="1"/>
      <c r="H355" s="1"/>
      <c r="I355" s="1"/>
      <c r="J355" s="1"/>
      <c r="L355" s="1"/>
    </row>
    <row r="356" spans="1:12" x14ac:dyDescent="0.35">
      <c r="A356" s="3">
        <f>IF(B356&lt;&gt;"",355,"")</f>
        <v>355</v>
      </c>
      <c r="B356" s="13">
        <f t="shared" si="29"/>
        <v>5224.6767274741142</v>
      </c>
      <c r="C356" s="13">
        <f t="shared" si="25"/>
        <v>6.9662356366321525</v>
      </c>
      <c r="D356" s="13">
        <f t="shared" si="27"/>
        <v>867.88136853748381</v>
      </c>
      <c r="E356" s="13">
        <f t="shared" si="28"/>
        <v>4356.7953589366307</v>
      </c>
      <c r="F356" s="14">
        <f t="shared" si="26"/>
        <v>874.84760417411599</v>
      </c>
      <c r="G356" s="1"/>
      <c r="H356" s="1"/>
      <c r="I356" s="1"/>
      <c r="J356" s="1"/>
      <c r="L356" s="1"/>
    </row>
    <row r="357" spans="1:12" x14ac:dyDescent="0.35">
      <c r="A357" s="3">
        <f>IF(B357&lt;&gt;"",356,"")</f>
        <v>356</v>
      </c>
      <c r="B357" s="13">
        <f t="shared" si="29"/>
        <v>4356.7953589366307</v>
      </c>
      <c r="C357" s="13">
        <f t="shared" si="25"/>
        <v>5.8090604785821744</v>
      </c>
      <c r="D357" s="13">
        <f t="shared" si="27"/>
        <v>869.0385436955338</v>
      </c>
      <c r="E357" s="13">
        <f t="shared" si="28"/>
        <v>3487.7568152410968</v>
      </c>
      <c r="F357" s="14">
        <f t="shared" si="26"/>
        <v>874.84760417411599</v>
      </c>
      <c r="G357" s="1"/>
      <c r="H357" s="1"/>
      <c r="I357" s="1"/>
      <c r="J357" s="1"/>
      <c r="L357" s="1"/>
    </row>
    <row r="358" spans="1:12" x14ac:dyDescent="0.35">
      <c r="A358" s="3">
        <f>IF(B358&lt;&gt;"",357,"")</f>
        <v>357</v>
      </c>
      <c r="B358" s="13">
        <f t="shared" si="29"/>
        <v>3487.7568152410968</v>
      </c>
      <c r="C358" s="13">
        <f t="shared" si="25"/>
        <v>4.6503424203214623</v>
      </c>
      <c r="D358" s="13">
        <f t="shared" si="27"/>
        <v>870.19726175379458</v>
      </c>
      <c r="E358" s="13">
        <f t="shared" si="28"/>
        <v>2617.5595534873023</v>
      </c>
      <c r="F358" s="14">
        <f t="shared" si="26"/>
        <v>874.84760417411599</v>
      </c>
      <c r="G358" s="1"/>
      <c r="H358" s="1"/>
      <c r="I358" s="1"/>
      <c r="J358" s="1"/>
      <c r="L358" s="1"/>
    </row>
    <row r="359" spans="1:12" x14ac:dyDescent="0.35">
      <c r="A359" s="3">
        <f>IF(B359&lt;&gt;"",358,"")</f>
        <v>358</v>
      </c>
      <c r="B359" s="13">
        <f t="shared" si="29"/>
        <v>2617.5595534873023</v>
      </c>
      <c r="C359" s="13">
        <f t="shared" si="25"/>
        <v>3.4900794046497361</v>
      </c>
      <c r="D359" s="13">
        <f t="shared" si="27"/>
        <v>871.35752476946629</v>
      </c>
      <c r="E359" s="13">
        <f t="shared" si="28"/>
        <v>1746.2020287178361</v>
      </c>
      <c r="F359" s="14">
        <f t="shared" si="26"/>
        <v>874.84760417411599</v>
      </c>
      <c r="G359" s="1"/>
      <c r="H359" s="1"/>
      <c r="I359" s="1"/>
      <c r="J359" s="1"/>
      <c r="L359" s="1"/>
    </row>
    <row r="360" spans="1:12" x14ac:dyDescent="0.35">
      <c r="A360" s="3">
        <f>IF(B360&lt;&gt;"",359,"")</f>
        <v>359</v>
      </c>
      <c r="B360" s="13">
        <f t="shared" si="29"/>
        <v>1746.2020287178361</v>
      </c>
      <c r="C360" s="13">
        <f t="shared" si="25"/>
        <v>2.3282693716237817</v>
      </c>
      <c r="D360" s="13">
        <f t="shared" si="27"/>
        <v>872.51933480249215</v>
      </c>
      <c r="E360" s="13">
        <f t="shared" si="28"/>
        <v>873.68269391534398</v>
      </c>
      <c r="F360" s="14">
        <f t="shared" si="26"/>
        <v>874.84760417411599</v>
      </c>
      <c r="G360" s="1"/>
      <c r="H360" s="1"/>
      <c r="I360" s="1"/>
      <c r="J360" s="1"/>
      <c r="L360" s="1"/>
    </row>
    <row r="361" spans="1:12" x14ac:dyDescent="0.35">
      <c r="A361" s="3">
        <f>IF(B361&lt;&gt;"",360,"")</f>
        <v>360</v>
      </c>
      <c r="B361" s="13">
        <f t="shared" si="29"/>
        <v>873.68269391534398</v>
      </c>
      <c r="C361" s="13">
        <f t="shared" si="25"/>
        <v>1.164910258553792</v>
      </c>
      <c r="D361" s="13">
        <f t="shared" si="27"/>
        <v>873.68269391556214</v>
      </c>
      <c r="E361" s="13">
        <f t="shared" si="28"/>
        <v>-2.1816504158778116E-10</v>
      </c>
      <c r="F361" s="14">
        <f t="shared" si="26"/>
        <v>874.84760417411599</v>
      </c>
      <c r="G361" s="1"/>
      <c r="H361" s="1"/>
      <c r="I361" s="1"/>
      <c r="J361" s="1"/>
      <c r="L361" s="1"/>
    </row>
    <row r="362" spans="1:12" x14ac:dyDescent="0.35">
      <c r="A362" s="3" t="str">
        <f>IF(B362&lt;&gt;"",361,"")</f>
        <v/>
      </c>
      <c r="B362" s="13" t="str">
        <f t="shared" ref="B362:B425" si="30">IFERROR(IF(B361-D361&gt;=0.01,B361-D361,""),"")</f>
        <v/>
      </c>
      <c r="C362" s="13" t="str">
        <f t="shared" ref="C362:C425" si="31">IFERROR(B362*$I$4/12,"")</f>
        <v/>
      </c>
      <c r="D362" s="13" t="str">
        <f t="shared" si="27"/>
        <v/>
      </c>
      <c r="E362" s="13" t="str">
        <f t="shared" ref="E362:E425" si="32">IF(A362&lt;&gt;"",B362-D362,"")</f>
        <v/>
      </c>
      <c r="F362" s="14" t="str">
        <f t="shared" si="26"/>
        <v/>
      </c>
      <c r="G362" s="1"/>
      <c r="H362" s="1"/>
      <c r="I362" s="1"/>
      <c r="J362" s="1"/>
      <c r="L362" s="1"/>
    </row>
    <row r="363" spans="1:12" x14ac:dyDescent="0.35">
      <c r="A363" s="3" t="str">
        <f>IF(B363&lt;&gt;"",362,"")</f>
        <v/>
      </c>
      <c r="B363" s="13" t="str">
        <f t="shared" si="30"/>
        <v/>
      </c>
      <c r="C363" s="13" t="str">
        <f t="shared" si="31"/>
        <v/>
      </c>
      <c r="D363" s="13" t="str">
        <f t="shared" si="27"/>
        <v/>
      </c>
      <c r="E363" s="13" t="str">
        <f t="shared" si="32"/>
        <v/>
      </c>
      <c r="F363" s="14" t="str">
        <f t="shared" si="26"/>
        <v/>
      </c>
      <c r="G363" s="1"/>
      <c r="H363" s="1"/>
      <c r="I363" s="1"/>
      <c r="J363" s="1"/>
      <c r="L363" s="1"/>
    </row>
    <row r="364" spans="1:12" x14ac:dyDescent="0.35">
      <c r="A364" s="3" t="str">
        <f>IF(B364&lt;&gt;"",363,"")</f>
        <v/>
      </c>
      <c r="B364" s="13" t="str">
        <f t="shared" si="30"/>
        <v/>
      </c>
      <c r="C364" s="13" t="str">
        <f t="shared" si="31"/>
        <v/>
      </c>
      <c r="D364" s="13" t="str">
        <f t="shared" si="27"/>
        <v/>
      </c>
      <c r="E364" s="13" t="str">
        <f t="shared" si="32"/>
        <v/>
      </c>
      <c r="F364" s="14" t="str">
        <f t="shared" si="26"/>
        <v/>
      </c>
      <c r="G364" s="1"/>
      <c r="H364" s="1"/>
      <c r="I364" s="1"/>
      <c r="J364" s="1"/>
      <c r="L364" s="1"/>
    </row>
    <row r="365" spans="1:12" x14ac:dyDescent="0.35">
      <c r="A365" s="3" t="str">
        <f>IF(B365&lt;&gt;"",364,"")</f>
        <v/>
      </c>
      <c r="B365" s="13" t="str">
        <f t="shared" si="30"/>
        <v/>
      </c>
      <c r="C365" s="13" t="str">
        <f t="shared" si="31"/>
        <v/>
      </c>
      <c r="D365" s="13" t="str">
        <f t="shared" si="27"/>
        <v/>
      </c>
      <c r="E365" s="13" t="str">
        <f t="shared" si="32"/>
        <v/>
      </c>
      <c r="F365" s="14" t="str">
        <f t="shared" si="26"/>
        <v/>
      </c>
      <c r="G365" s="1"/>
      <c r="H365" s="1"/>
      <c r="I365" s="1"/>
      <c r="J365" s="1"/>
      <c r="L365" s="1"/>
    </row>
    <row r="366" spans="1:12" x14ac:dyDescent="0.35">
      <c r="A366" s="3" t="str">
        <f>IF(B366&lt;&gt;"",365,"")</f>
        <v/>
      </c>
      <c r="B366" s="13" t="str">
        <f t="shared" si="30"/>
        <v/>
      </c>
      <c r="C366" s="13" t="str">
        <f t="shared" si="31"/>
        <v/>
      </c>
      <c r="D366" s="13" t="str">
        <f t="shared" si="27"/>
        <v/>
      </c>
      <c r="E366" s="13" t="str">
        <f t="shared" si="32"/>
        <v/>
      </c>
      <c r="F366" s="14" t="str">
        <f t="shared" si="26"/>
        <v/>
      </c>
      <c r="G366" s="1"/>
      <c r="H366" s="1"/>
      <c r="I366" s="1"/>
      <c r="J366" s="1"/>
      <c r="L366" s="1"/>
    </row>
    <row r="367" spans="1:12" x14ac:dyDescent="0.35">
      <c r="A367" s="3" t="str">
        <f>IF(B367&lt;&gt;"",366,"")</f>
        <v/>
      </c>
      <c r="B367" s="13" t="str">
        <f t="shared" si="30"/>
        <v/>
      </c>
      <c r="C367" s="13" t="str">
        <f t="shared" si="31"/>
        <v/>
      </c>
      <c r="D367" s="13" t="str">
        <f t="shared" si="27"/>
        <v/>
      </c>
      <c r="E367" s="13" t="str">
        <f t="shared" si="32"/>
        <v/>
      </c>
      <c r="F367" s="14" t="str">
        <f t="shared" si="26"/>
        <v/>
      </c>
      <c r="G367" s="1"/>
      <c r="H367" s="1"/>
      <c r="I367" s="1"/>
      <c r="J367" s="1"/>
      <c r="L367" s="1"/>
    </row>
    <row r="368" spans="1:12" x14ac:dyDescent="0.35">
      <c r="A368" s="3" t="str">
        <f>IF(B368&lt;&gt;"",367,"")</f>
        <v/>
      </c>
      <c r="B368" s="13" t="str">
        <f t="shared" si="30"/>
        <v/>
      </c>
      <c r="C368" s="13" t="str">
        <f t="shared" si="31"/>
        <v/>
      </c>
      <c r="D368" s="13" t="str">
        <f t="shared" si="27"/>
        <v/>
      </c>
      <c r="E368" s="13" t="str">
        <f t="shared" si="32"/>
        <v/>
      </c>
      <c r="F368" s="14" t="str">
        <f t="shared" si="26"/>
        <v/>
      </c>
      <c r="G368" s="1"/>
      <c r="H368" s="1"/>
      <c r="I368" s="1"/>
      <c r="J368" s="1"/>
      <c r="L368" s="1"/>
    </row>
    <row r="369" spans="1:12" x14ac:dyDescent="0.35">
      <c r="A369" s="3" t="str">
        <f>IF(B369&lt;&gt;"",368,"")</f>
        <v/>
      </c>
      <c r="B369" s="13" t="str">
        <f t="shared" si="30"/>
        <v/>
      </c>
      <c r="C369" s="13" t="str">
        <f t="shared" si="31"/>
        <v/>
      </c>
      <c r="D369" s="13" t="str">
        <f t="shared" si="27"/>
        <v/>
      </c>
      <c r="E369" s="13" t="str">
        <f t="shared" si="32"/>
        <v/>
      </c>
      <c r="F369" s="14" t="str">
        <f t="shared" si="26"/>
        <v/>
      </c>
      <c r="G369" s="1"/>
      <c r="H369" s="1"/>
      <c r="I369" s="1"/>
      <c r="J369" s="1"/>
      <c r="L369" s="1"/>
    </row>
    <row r="370" spans="1:12" x14ac:dyDescent="0.35">
      <c r="A370" s="3" t="str">
        <f>IF(B370&lt;&gt;"",369,"")</f>
        <v/>
      </c>
      <c r="B370" s="13" t="str">
        <f t="shared" si="30"/>
        <v/>
      </c>
      <c r="C370" s="13" t="str">
        <f t="shared" si="31"/>
        <v/>
      </c>
      <c r="D370" s="13" t="str">
        <f t="shared" si="27"/>
        <v/>
      </c>
      <c r="E370" s="13" t="str">
        <f t="shared" si="32"/>
        <v/>
      </c>
      <c r="F370" s="14" t="str">
        <f t="shared" si="26"/>
        <v/>
      </c>
      <c r="G370" s="1"/>
      <c r="H370" s="1"/>
      <c r="I370" s="1"/>
      <c r="J370" s="1"/>
      <c r="L370" s="1"/>
    </row>
    <row r="371" spans="1:12" x14ac:dyDescent="0.35">
      <c r="A371" s="3" t="str">
        <f>IF(B371&lt;&gt;"",370,"")</f>
        <v/>
      </c>
      <c r="B371" s="13" t="str">
        <f t="shared" si="30"/>
        <v/>
      </c>
      <c r="C371" s="13" t="str">
        <f t="shared" si="31"/>
        <v/>
      </c>
      <c r="D371" s="13" t="str">
        <f t="shared" si="27"/>
        <v/>
      </c>
      <c r="E371" s="13" t="str">
        <f t="shared" si="32"/>
        <v/>
      </c>
      <c r="F371" s="14" t="str">
        <f t="shared" si="26"/>
        <v/>
      </c>
      <c r="G371" s="1"/>
      <c r="H371" s="1"/>
      <c r="I371" s="1"/>
      <c r="J371" s="1"/>
      <c r="L371" s="1"/>
    </row>
    <row r="372" spans="1:12" x14ac:dyDescent="0.35">
      <c r="A372" s="3" t="str">
        <f>IF(B372&lt;&gt;"",371,"")</f>
        <v/>
      </c>
      <c r="B372" s="13" t="str">
        <f t="shared" si="30"/>
        <v/>
      </c>
      <c r="C372" s="13" t="str">
        <f t="shared" si="31"/>
        <v/>
      </c>
      <c r="D372" s="13" t="str">
        <f t="shared" si="27"/>
        <v/>
      </c>
      <c r="E372" s="13" t="str">
        <f t="shared" si="32"/>
        <v/>
      </c>
      <c r="F372" s="14" t="str">
        <f t="shared" si="26"/>
        <v/>
      </c>
      <c r="G372" s="1"/>
      <c r="H372" s="1"/>
      <c r="I372" s="1"/>
      <c r="J372" s="1"/>
      <c r="L372" s="1"/>
    </row>
    <row r="373" spans="1:12" x14ac:dyDescent="0.35">
      <c r="A373" s="3" t="str">
        <f>IF(B373&lt;&gt;"",372,"")</f>
        <v/>
      </c>
      <c r="B373" s="13" t="str">
        <f t="shared" si="30"/>
        <v/>
      </c>
      <c r="C373" s="13" t="str">
        <f t="shared" si="31"/>
        <v/>
      </c>
      <c r="D373" s="13" t="str">
        <f t="shared" si="27"/>
        <v/>
      </c>
      <c r="E373" s="13" t="str">
        <f t="shared" si="32"/>
        <v/>
      </c>
      <c r="F373" s="14" t="str">
        <f t="shared" si="26"/>
        <v/>
      </c>
      <c r="G373" s="1"/>
      <c r="H373" s="1"/>
      <c r="I373" s="1"/>
      <c r="J373" s="1"/>
      <c r="L373" s="1"/>
    </row>
    <row r="374" spans="1:12" x14ac:dyDescent="0.35">
      <c r="A374" s="3" t="str">
        <f>IF(B374&lt;&gt;"",373,"")</f>
        <v/>
      </c>
      <c r="B374" s="13" t="str">
        <f t="shared" si="30"/>
        <v/>
      </c>
      <c r="C374" s="13" t="str">
        <f t="shared" si="31"/>
        <v/>
      </c>
      <c r="D374" s="13" t="str">
        <f t="shared" si="27"/>
        <v/>
      </c>
      <c r="E374" s="13" t="str">
        <f t="shared" si="32"/>
        <v/>
      </c>
      <c r="F374" s="14" t="str">
        <f t="shared" si="26"/>
        <v/>
      </c>
      <c r="G374" s="1"/>
      <c r="H374" s="1"/>
      <c r="I374" s="1"/>
      <c r="J374" s="1"/>
      <c r="L374" s="1"/>
    </row>
    <row r="375" spans="1:12" x14ac:dyDescent="0.35">
      <c r="A375" s="3" t="str">
        <f>IF(B375&lt;&gt;"",374,"")</f>
        <v/>
      </c>
      <c r="B375" s="13" t="str">
        <f t="shared" si="30"/>
        <v/>
      </c>
      <c r="C375" s="13" t="str">
        <f t="shared" si="31"/>
        <v/>
      </c>
      <c r="D375" s="13" t="str">
        <f t="shared" si="27"/>
        <v/>
      </c>
      <c r="E375" s="13" t="str">
        <f t="shared" si="32"/>
        <v/>
      </c>
      <c r="F375" s="14" t="str">
        <f t="shared" si="26"/>
        <v/>
      </c>
      <c r="G375" s="1"/>
      <c r="H375" s="1"/>
      <c r="I375" s="1"/>
      <c r="J375" s="1"/>
      <c r="L375" s="1"/>
    </row>
    <row r="376" spans="1:12" x14ac:dyDescent="0.35">
      <c r="A376" s="3" t="str">
        <f>IF(B376&lt;&gt;"",375,"")</f>
        <v/>
      </c>
      <c r="B376" s="13" t="str">
        <f t="shared" si="30"/>
        <v/>
      </c>
      <c r="C376" s="13" t="str">
        <f t="shared" si="31"/>
        <v/>
      </c>
      <c r="D376" s="13" t="str">
        <f t="shared" si="27"/>
        <v/>
      </c>
      <c r="E376" s="13" t="str">
        <f t="shared" si="32"/>
        <v/>
      </c>
      <c r="F376" s="14" t="str">
        <f t="shared" si="26"/>
        <v/>
      </c>
      <c r="G376" s="1"/>
      <c r="H376" s="1"/>
      <c r="I376" s="1"/>
      <c r="J376" s="1"/>
      <c r="L376" s="1"/>
    </row>
    <row r="377" spans="1:12" x14ac:dyDescent="0.35">
      <c r="A377" s="3" t="str">
        <f>IF(B377&lt;&gt;"",376,"")</f>
        <v/>
      </c>
      <c r="B377" s="13" t="str">
        <f t="shared" si="30"/>
        <v/>
      </c>
      <c r="C377" s="13" t="str">
        <f t="shared" si="31"/>
        <v/>
      </c>
      <c r="D377" s="13" t="str">
        <f t="shared" si="27"/>
        <v/>
      </c>
      <c r="E377" s="13" t="str">
        <f t="shared" si="32"/>
        <v/>
      </c>
      <c r="F377" s="14" t="str">
        <f t="shared" si="26"/>
        <v/>
      </c>
      <c r="G377" s="1"/>
      <c r="H377" s="1"/>
      <c r="I377" s="1"/>
      <c r="J377" s="1"/>
      <c r="L377" s="1"/>
    </row>
    <row r="378" spans="1:12" x14ac:dyDescent="0.35">
      <c r="A378" s="3" t="str">
        <f>IF(B378&lt;&gt;"",377,"")</f>
        <v/>
      </c>
      <c r="B378" s="13" t="str">
        <f t="shared" si="30"/>
        <v/>
      </c>
      <c r="C378" s="13" t="str">
        <f t="shared" si="31"/>
        <v/>
      </c>
      <c r="D378" s="13" t="str">
        <f t="shared" si="27"/>
        <v/>
      </c>
      <c r="E378" s="13" t="str">
        <f t="shared" si="32"/>
        <v/>
      </c>
      <c r="F378" s="14" t="str">
        <f t="shared" si="26"/>
        <v/>
      </c>
      <c r="G378" s="1"/>
      <c r="H378" s="1"/>
      <c r="I378" s="1"/>
      <c r="J378" s="1"/>
      <c r="L378" s="1"/>
    </row>
    <row r="379" spans="1:12" x14ac:dyDescent="0.35">
      <c r="A379" s="3" t="str">
        <f>IF(B379&lt;&gt;"",378,"")</f>
        <v/>
      </c>
      <c r="B379" s="13" t="str">
        <f t="shared" si="30"/>
        <v/>
      </c>
      <c r="C379" s="13" t="str">
        <f t="shared" si="31"/>
        <v/>
      </c>
      <c r="D379" s="13" t="str">
        <f t="shared" si="27"/>
        <v/>
      </c>
      <c r="E379" s="13" t="str">
        <f t="shared" si="32"/>
        <v/>
      </c>
      <c r="F379" s="14" t="str">
        <f t="shared" si="26"/>
        <v/>
      </c>
      <c r="G379" s="1"/>
      <c r="H379" s="1"/>
      <c r="I379" s="1"/>
      <c r="J379" s="1"/>
      <c r="L379" s="1"/>
    </row>
    <row r="380" spans="1:12" x14ac:dyDescent="0.35">
      <c r="A380" s="3" t="str">
        <f>IF(B380&lt;&gt;"",379,"")</f>
        <v/>
      </c>
      <c r="B380" s="13" t="str">
        <f t="shared" si="30"/>
        <v/>
      </c>
      <c r="C380" s="13" t="str">
        <f t="shared" si="31"/>
        <v/>
      </c>
      <c r="D380" s="13" t="str">
        <f t="shared" si="27"/>
        <v/>
      </c>
      <c r="E380" s="13" t="str">
        <f t="shared" si="32"/>
        <v/>
      </c>
      <c r="F380" s="14" t="str">
        <f t="shared" si="26"/>
        <v/>
      </c>
      <c r="G380" s="1"/>
      <c r="H380" s="1"/>
      <c r="I380" s="1"/>
      <c r="J380" s="1"/>
      <c r="L380" s="1"/>
    </row>
    <row r="381" spans="1:12" x14ac:dyDescent="0.35">
      <c r="A381" s="3" t="str">
        <f>IF(B381&lt;&gt;"",380,"")</f>
        <v/>
      </c>
      <c r="B381" s="13" t="str">
        <f t="shared" si="30"/>
        <v/>
      </c>
      <c r="C381" s="13" t="str">
        <f t="shared" si="31"/>
        <v/>
      </c>
      <c r="D381" s="13" t="str">
        <f t="shared" si="27"/>
        <v/>
      </c>
      <c r="E381" s="13" t="str">
        <f t="shared" si="32"/>
        <v/>
      </c>
      <c r="F381" s="14" t="str">
        <f t="shared" si="26"/>
        <v/>
      </c>
      <c r="G381" s="1"/>
      <c r="H381" s="1"/>
      <c r="I381" s="1"/>
      <c r="J381" s="1"/>
      <c r="L381" s="1"/>
    </row>
    <row r="382" spans="1:12" x14ac:dyDescent="0.35">
      <c r="A382" s="3" t="str">
        <f>IF(B382&lt;&gt;"",381,"")</f>
        <v/>
      </c>
      <c r="B382" s="13" t="str">
        <f t="shared" si="30"/>
        <v/>
      </c>
      <c r="C382" s="13" t="str">
        <f t="shared" si="31"/>
        <v/>
      </c>
      <c r="D382" s="13" t="str">
        <f t="shared" si="27"/>
        <v/>
      </c>
      <c r="E382" s="13" t="str">
        <f t="shared" si="32"/>
        <v/>
      </c>
      <c r="F382" s="14" t="str">
        <f t="shared" si="26"/>
        <v/>
      </c>
      <c r="G382" s="1"/>
      <c r="H382" s="1"/>
      <c r="I382" s="1"/>
      <c r="J382" s="1"/>
      <c r="L382" s="1"/>
    </row>
    <row r="383" spans="1:12" x14ac:dyDescent="0.35">
      <c r="A383" s="3" t="str">
        <f>IF(B383&lt;&gt;"",382,"")</f>
        <v/>
      </c>
      <c r="B383" s="13" t="str">
        <f t="shared" si="30"/>
        <v/>
      </c>
      <c r="C383" s="13" t="str">
        <f t="shared" si="31"/>
        <v/>
      </c>
      <c r="D383" s="13" t="str">
        <f t="shared" si="27"/>
        <v/>
      </c>
      <c r="E383" s="13" t="str">
        <f t="shared" si="32"/>
        <v/>
      </c>
      <c r="F383" s="14" t="str">
        <f t="shared" si="26"/>
        <v/>
      </c>
      <c r="G383" s="1"/>
      <c r="H383" s="1"/>
      <c r="I383" s="1"/>
      <c r="J383" s="1"/>
      <c r="L383" s="1"/>
    </row>
    <row r="384" spans="1:12" x14ac:dyDescent="0.35">
      <c r="A384" s="3" t="str">
        <f>IF(B384&lt;&gt;"",383,"")</f>
        <v/>
      </c>
      <c r="B384" s="13" t="str">
        <f t="shared" si="30"/>
        <v/>
      </c>
      <c r="C384" s="13" t="str">
        <f t="shared" si="31"/>
        <v/>
      </c>
      <c r="D384" s="13" t="str">
        <f t="shared" si="27"/>
        <v/>
      </c>
      <c r="E384" s="13" t="str">
        <f t="shared" si="32"/>
        <v/>
      </c>
      <c r="F384" s="14" t="str">
        <f t="shared" si="26"/>
        <v/>
      </c>
      <c r="G384" s="1"/>
      <c r="H384" s="1"/>
      <c r="I384" s="1"/>
      <c r="J384" s="1"/>
      <c r="L384" s="1"/>
    </row>
    <row r="385" spans="1:12" x14ac:dyDescent="0.35">
      <c r="A385" s="3" t="str">
        <f>IF(B385&lt;&gt;"",384,"")</f>
        <v/>
      </c>
      <c r="B385" s="13" t="str">
        <f t="shared" si="30"/>
        <v/>
      </c>
      <c r="C385" s="13" t="str">
        <f t="shared" si="31"/>
        <v/>
      </c>
      <c r="D385" s="13" t="str">
        <f t="shared" si="27"/>
        <v/>
      </c>
      <c r="E385" s="13" t="str">
        <f t="shared" si="32"/>
        <v/>
      </c>
      <c r="F385" s="14" t="str">
        <f t="shared" si="26"/>
        <v/>
      </c>
      <c r="G385" s="1"/>
      <c r="H385" s="1"/>
      <c r="I385" s="1"/>
      <c r="J385" s="1"/>
      <c r="L385" s="1"/>
    </row>
    <row r="386" spans="1:12" x14ac:dyDescent="0.35">
      <c r="A386" s="3" t="str">
        <f>IF(B386&lt;&gt;"",385,"")</f>
        <v/>
      </c>
      <c r="B386" s="13" t="str">
        <f t="shared" si="30"/>
        <v/>
      </c>
      <c r="C386" s="13" t="str">
        <f t="shared" si="31"/>
        <v/>
      </c>
      <c r="D386" s="13" t="str">
        <f t="shared" si="27"/>
        <v/>
      </c>
      <c r="E386" s="13" t="str">
        <f t="shared" si="32"/>
        <v/>
      </c>
      <c r="F386" s="14" t="str">
        <f t="shared" ref="F386:F449" si="33">IF(A386&lt;&gt;"",$I$6,"")</f>
        <v/>
      </c>
      <c r="G386" s="1"/>
      <c r="H386" s="1"/>
      <c r="I386" s="1"/>
      <c r="J386" s="1"/>
      <c r="L386" s="1"/>
    </row>
    <row r="387" spans="1:12" x14ac:dyDescent="0.35">
      <c r="A387" s="3" t="str">
        <f>IF(B387&lt;&gt;"",386,"")</f>
        <v/>
      </c>
      <c r="B387" s="13" t="str">
        <f t="shared" si="30"/>
        <v/>
      </c>
      <c r="C387" s="13" t="str">
        <f t="shared" si="31"/>
        <v/>
      </c>
      <c r="D387" s="13" t="str">
        <f t="shared" ref="D387:D450" si="34">IFERROR(F387-C387,"")</f>
        <v/>
      </c>
      <c r="E387" s="13" t="str">
        <f t="shared" si="32"/>
        <v/>
      </c>
      <c r="F387" s="14" t="str">
        <f t="shared" si="33"/>
        <v/>
      </c>
      <c r="G387" s="1"/>
      <c r="H387" s="1"/>
      <c r="I387" s="1"/>
      <c r="J387" s="1"/>
      <c r="L387" s="1"/>
    </row>
    <row r="388" spans="1:12" x14ac:dyDescent="0.35">
      <c r="A388" s="3" t="str">
        <f>IF(B388&lt;&gt;"",387,"")</f>
        <v/>
      </c>
      <c r="B388" s="13" t="str">
        <f t="shared" si="30"/>
        <v/>
      </c>
      <c r="C388" s="13" t="str">
        <f t="shared" si="31"/>
        <v/>
      </c>
      <c r="D388" s="13" t="str">
        <f t="shared" si="34"/>
        <v/>
      </c>
      <c r="E388" s="13" t="str">
        <f t="shared" si="32"/>
        <v/>
      </c>
      <c r="F388" s="14" t="str">
        <f t="shared" si="33"/>
        <v/>
      </c>
      <c r="G388" s="1"/>
      <c r="H388" s="1"/>
      <c r="I388" s="1"/>
      <c r="J388" s="1"/>
      <c r="L388" s="1"/>
    </row>
    <row r="389" spans="1:12" x14ac:dyDescent="0.35">
      <c r="A389" s="3" t="str">
        <f>IF(B389&lt;&gt;"",388,"")</f>
        <v/>
      </c>
      <c r="B389" s="13" t="str">
        <f t="shared" si="30"/>
        <v/>
      </c>
      <c r="C389" s="13" t="str">
        <f t="shared" si="31"/>
        <v/>
      </c>
      <c r="D389" s="13" t="str">
        <f t="shared" si="34"/>
        <v/>
      </c>
      <c r="E389" s="13" t="str">
        <f t="shared" si="32"/>
        <v/>
      </c>
      <c r="F389" s="14" t="str">
        <f t="shared" si="33"/>
        <v/>
      </c>
      <c r="G389" s="1"/>
      <c r="H389" s="1"/>
      <c r="I389" s="1"/>
      <c r="J389" s="1"/>
      <c r="L389" s="1"/>
    </row>
    <row r="390" spans="1:12" x14ac:dyDescent="0.35">
      <c r="A390" s="3" t="str">
        <f>IF(B390&lt;&gt;"",389,"")</f>
        <v/>
      </c>
      <c r="B390" s="13" t="str">
        <f t="shared" si="30"/>
        <v/>
      </c>
      <c r="C390" s="13" t="str">
        <f t="shared" si="31"/>
        <v/>
      </c>
      <c r="D390" s="13" t="str">
        <f t="shared" si="34"/>
        <v/>
      </c>
      <c r="E390" s="13" t="str">
        <f t="shared" si="32"/>
        <v/>
      </c>
      <c r="F390" s="14" t="str">
        <f t="shared" si="33"/>
        <v/>
      </c>
      <c r="G390" s="1"/>
      <c r="H390" s="1"/>
      <c r="I390" s="1"/>
      <c r="J390" s="1"/>
      <c r="L390" s="1"/>
    </row>
    <row r="391" spans="1:12" x14ac:dyDescent="0.35">
      <c r="A391" s="3" t="str">
        <f>IF(B391&lt;&gt;"",390,"")</f>
        <v/>
      </c>
      <c r="B391" s="13" t="str">
        <f t="shared" si="30"/>
        <v/>
      </c>
      <c r="C391" s="13" t="str">
        <f t="shared" si="31"/>
        <v/>
      </c>
      <c r="D391" s="13" t="str">
        <f t="shared" si="34"/>
        <v/>
      </c>
      <c r="E391" s="13" t="str">
        <f t="shared" si="32"/>
        <v/>
      </c>
      <c r="F391" s="14" t="str">
        <f t="shared" si="33"/>
        <v/>
      </c>
      <c r="G391" s="1"/>
      <c r="H391" s="1"/>
      <c r="I391" s="1"/>
      <c r="J391" s="1"/>
      <c r="L391" s="1"/>
    </row>
    <row r="392" spans="1:12" x14ac:dyDescent="0.35">
      <c r="A392" s="3" t="str">
        <f>IF(B392&lt;&gt;"",391,"")</f>
        <v/>
      </c>
      <c r="B392" s="13" t="str">
        <f t="shared" si="30"/>
        <v/>
      </c>
      <c r="C392" s="13" t="str">
        <f t="shared" si="31"/>
        <v/>
      </c>
      <c r="D392" s="13" t="str">
        <f t="shared" si="34"/>
        <v/>
      </c>
      <c r="E392" s="13" t="str">
        <f t="shared" si="32"/>
        <v/>
      </c>
      <c r="F392" s="14" t="str">
        <f t="shared" si="33"/>
        <v/>
      </c>
      <c r="G392" s="1"/>
      <c r="H392" s="1"/>
      <c r="I392" s="1"/>
      <c r="J392" s="1"/>
      <c r="L392" s="1"/>
    </row>
    <row r="393" spans="1:12" x14ac:dyDescent="0.35">
      <c r="A393" s="3" t="str">
        <f>IF(B393&lt;&gt;"",392,"")</f>
        <v/>
      </c>
      <c r="B393" s="13" t="str">
        <f t="shared" si="30"/>
        <v/>
      </c>
      <c r="C393" s="13" t="str">
        <f t="shared" si="31"/>
        <v/>
      </c>
      <c r="D393" s="13" t="str">
        <f t="shared" si="34"/>
        <v/>
      </c>
      <c r="E393" s="13" t="str">
        <f t="shared" si="32"/>
        <v/>
      </c>
      <c r="F393" s="14" t="str">
        <f t="shared" si="33"/>
        <v/>
      </c>
      <c r="G393" s="1"/>
      <c r="H393" s="1"/>
      <c r="I393" s="1"/>
      <c r="J393" s="1"/>
      <c r="L393" s="1"/>
    </row>
    <row r="394" spans="1:12" x14ac:dyDescent="0.35">
      <c r="A394" s="3" t="str">
        <f>IF(B394&lt;&gt;"",393,"")</f>
        <v/>
      </c>
      <c r="B394" s="13" t="str">
        <f t="shared" si="30"/>
        <v/>
      </c>
      <c r="C394" s="13" t="str">
        <f t="shared" si="31"/>
        <v/>
      </c>
      <c r="D394" s="13" t="str">
        <f t="shared" si="34"/>
        <v/>
      </c>
      <c r="E394" s="13" t="str">
        <f t="shared" si="32"/>
        <v/>
      </c>
      <c r="F394" s="14" t="str">
        <f t="shared" si="33"/>
        <v/>
      </c>
      <c r="G394" s="1"/>
      <c r="H394" s="1"/>
      <c r="I394" s="1"/>
      <c r="J394" s="1"/>
      <c r="L394" s="1"/>
    </row>
    <row r="395" spans="1:12" x14ac:dyDescent="0.35">
      <c r="A395" s="3" t="str">
        <f>IF(B395&lt;&gt;"",394,"")</f>
        <v/>
      </c>
      <c r="B395" s="13" t="str">
        <f t="shared" si="30"/>
        <v/>
      </c>
      <c r="C395" s="13" t="str">
        <f t="shared" si="31"/>
        <v/>
      </c>
      <c r="D395" s="13" t="str">
        <f t="shared" si="34"/>
        <v/>
      </c>
      <c r="E395" s="13" t="str">
        <f t="shared" si="32"/>
        <v/>
      </c>
      <c r="F395" s="14" t="str">
        <f t="shared" si="33"/>
        <v/>
      </c>
      <c r="G395" s="1"/>
      <c r="H395" s="1"/>
      <c r="I395" s="1"/>
      <c r="J395" s="1"/>
      <c r="L395" s="1"/>
    </row>
    <row r="396" spans="1:12" x14ac:dyDescent="0.35">
      <c r="A396" s="3" t="str">
        <f>IF(B396&lt;&gt;"",395,"")</f>
        <v/>
      </c>
      <c r="B396" s="13" t="str">
        <f t="shared" si="30"/>
        <v/>
      </c>
      <c r="C396" s="13" t="str">
        <f t="shared" si="31"/>
        <v/>
      </c>
      <c r="D396" s="13" t="str">
        <f t="shared" si="34"/>
        <v/>
      </c>
      <c r="E396" s="13" t="str">
        <f t="shared" si="32"/>
        <v/>
      </c>
      <c r="F396" s="14" t="str">
        <f t="shared" si="33"/>
        <v/>
      </c>
      <c r="G396" s="1"/>
      <c r="H396" s="1"/>
      <c r="I396" s="1"/>
      <c r="J396" s="1"/>
      <c r="L396" s="1"/>
    </row>
    <row r="397" spans="1:12" x14ac:dyDescent="0.35">
      <c r="A397" s="3" t="str">
        <f>IF(B397&lt;&gt;"",396,"")</f>
        <v/>
      </c>
      <c r="B397" s="13" t="str">
        <f t="shared" si="30"/>
        <v/>
      </c>
      <c r="C397" s="13" t="str">
        <f t="shared" si="31"/>
        <v/>
      </c>
      <c r="D397" s="13" t="str">
        <f t="shared" si="34"/>
        <v/>
      </c>
      <c r="E397" s="13" t="str">
        <f t="shared" si="32"/>
        <v/>
      </c>
      <c r="F397" s="14" t="str">
        <f t="shared" si="33"/>
        <v/>
      </c>
      <c r="G397" s="1"/>
      <c r="H397" s="1"/>
      <c r="I397" s="1"/>
      <c r="J397" s="1"/>
      <c r="L397" s="1"/>
    </row>
    <row r="398" spans="1:12" x14ac:dyDescent="0.35">
      <c r="A398" s="3" t="str">
        <f>IF(B398&lt;&gt;"",397,"")</f>
        <v/>
      </c>
      <c r="B398" s="13" t="str">
        <f t="shared" si="30"/>
        <v/>
      </c>
      <c r="C398" s="13" t="str">
        <f t="shared" si="31"/>
        <v/>
      </c>
      <c r="D398" s="13" t="str">
        <f t="shared" si="34"/>
        <v/>
      </c>
      <c r="E398" s="13" t="str">
        <f t="shared" si="32"/>
        <v/>
      </c>
      <c r="F398" s="14" t="str">
        <f t="shared" si="33"/>
        <v/>
      </c>
      <c r="G398" s="1"/>
      <c r="H398" s="1"/>
      <c r="I398" s="1"/>
      <c r="J398" s="1"/>
      <c r="L398" s="1"/>
    </row>
    <row r="399" spans="1:12" x14ac:dyDescent="0.35">
      <c r="A399" s="3" t="str">
        <f>IF(B399&lt;&gt;"",398,"")</f>
        <v/>
      </c>
      <c r="B399" s="13" t="str">
        <f t="shared" si="30"/>
        <v/>
      </c>
      <c r="C399" s="13" t="str">
        <f t="shared" si="31"/>
        <v/>
      </c>
      <c r="D399" s="13" t="str">
        <f t="shared" si="34"/>
        <v/>
      </c>
      <c r="E399" s="13" t="str">
        <f t="shared" si="32"/>
        <v/>
      </c>
      <c r="F399" s="14" t="str">
        <f t="shared" si="33"/>
        <v/>
      </c>
      <c r="G399" s="1"/>
      <c r="H399" s="1"/>
      <c r="I399" s="1"/>
      <c r="J399" s="1"/>
      <c r="L399" s="1"/>
    </row>
    <row r="400" spans="1:12" x14ac:dyDescent="0.35">
      <c r="A400" s="3" t="str">
        <f>IF(B400&lt;&gt;"",399,"")</f>
        <v/>
      </c>
      <c r="B400" s="13" t="str">
        <f t="shared" si="30"/>
        <v/>
      </c>
      <c r="C400" s="13" t="str">
        <f t="shared" si="31"/>
        <v/>
      </c>
      <c r="D400" s="13" t="str">
        <f t="shared" si="34"/>
        <v/>
      </c>
      <c r="E400" s="13" t="str">
        <f t="shared" si="32"/>
        <v/>
      </c>
      <c r="F400" s="14" t="str">
        <f t="shared" si="33"/>
        <v/>
      </c>
      <c r="G400" s="1"/>
      <c r="H400" s="1"/>
      <c r="I400" s="1"/>
      <c r="J400" s="1"/>
      <c r="L400" s="1"/>
    </row>
    <row r="401" spans="1:12" x14ac:dyDescent="0.35">
      <c r="A401" s="3" t="str">
        <f>IF(B401&lt;&gt;"",400,"")</f>
        <v/>
      </c>
      <c r="B401" s="13" t="str">
        <f t="shared" si="30"/>
        <v/>
      </c>
      <c r="C401" s="13" t="str">
        <f t="shared" si="31"/>
        <v/>
      </c>
      <c r="D401" s="13" t="str">
        <f t="shared" si="34"/>
        <v/>
      </c>
      <c r="E401" s="13" t="str">
        <f t="shared" si="32"/>
        <v/>
      </c>
      <c r="F401" s="14" t="str">
        <f t="shared" si="33"/>
        <v/>
      </c>
      <c r="G401" s="1"/>
      <c r="H401" s="1"/>
      <c r="I401" s="1"/>
      <c r="J401" s="1"/>
      <c r="L401" s="1"/>
    </row>
    <row r="402" spans="1:12" x14ac:dyDescent="0.35">
      <c r="A402" s="3" t="str">
        <f>IF(B402&lt;&gt;"",401,"")</f>
        <v/>
      </c>
      <c r="B402" s="13" t="str">
        <f t="shared" si="30"/>
        <v/>
      </c>
      <c r="C402" s="13" t="str">
        <f t="shared" si="31"/>
        <v/>
      </c>
      <c r="D402" s="13" t="str">
        <f t="shared" si="34"/>
        <v/>
      </c>
      <c r="E402" s="13" t="str">
        <f t="shared" si="32"/>
        <v/>
      </c>
      <c r="F402" s="14" t="str">
        <f t="shared" si="33"/>
        <v/>
      </c>
      <c r="G402" s="1"/>
      <c r="H402" s="1"/>
      <c r="I402" s="1"/>
      <c r="J402" s="1"/>
      <c r="L402" s="1"/>
    </row>
    <row r="403" spans="1:12" x14ac:dyDescent="0.35">
      <c r="A403" s="3" t="str">
        <f>IF(B403&lt;&gt;"",402,"")</f>
        <v/>
      </c>
      <c r="B403" s="13" t="str">
        <f t="shared" si="30"/>
        <v/>
      </c>
      <c r="C403" s="13" t="str">
        <f t="shared" si="31"/>
        <v/>
      </c>
      <c r="D403" s="13" t="str">
        <f t="shared" si="34"/>
        <v/>
      </c>
      <c r="E403" s="13" t="str">
        <f t="shared" si="32"/>
        <v/>
      </c>
      <c r="F403" s="14" t="str">
        <f t="shared" si="33"/>
        <v/>
      </c>
      <c r="G403" s="1"/>
      <c r="H403" s="1"/>
      <c r="I403" s="1"/>
      <c r="J403" s="1"/>
      <c r="L403" s="1"/>
    </row>
    <row r="404" spans="1:12" x14ac:dyDescent="0.35">
      <c r="A404" s="3" t="str">
        <f>IF(B404&lt;&gt;"",403,"")</f>
        <v/>
      </c>
      <c r="B404" s="13" t="str">
        <f t="shared" si="30"/>
        <v/>
      </c>
      <c r="C404" s="13" t="str">
        <f t="shared" si="31"/>
        <v/>
      </c>
      <c r="D404" s="13" t="str">
        <f t="shared" si="34"/>
        <v/>
      </c>
      <c r="E404" s="13" t="str">
        <f t="shared" si="32"/>
        <v/>
      </c>
      <c r="F404" s="14" t="str">
        <f t="shared" si="33"/>
        <v/>
      </c>
      <c r="G404" s="1"/>
      <c r="H404" s="1"/>
      <c r="I404" s="1"/>
      <c r="J404" s="1"/>
      <c r="L404" s="1"/>
    </row>
    <row r="405" spans="1:12" x14ac:dyDescent="0.35">
      <c r="A405" s="3" t="str">
        <f>IF(B405&lt;&gt;"",404,"")</f>
        <v/>
      </c>
      <c r="B405" s="13" t="str">
        <f t="shared" si="30"/>
        <v/>
      </c>
      <c r="C405" s="13" t="str">
        <f t="shared" si="31"/>
        <v/>
      </c>
      <c r="D405" s="13" t="str">
        <f t="shared" si="34"/>
        <v/>
      </c>
      <c r="E405" s="13" t="str">
        <f t="shared" si="32"/>
        <v/>
      </c>
      <c r="F405" s="14" t="str">
        <f t="shared" si="33"/>
        <v/>
      </c>
      <c r="G405" s="1"/>
      <c r="H405" s="1"/>
      <c r="I405" s="1"/>
      <c r="J405" s="1"/>
      <c r="L405" s="1"/>
    </row>
    <row r="406" spans="1:12" x14ac:dyDescent="0.35">
      <c r="A406" s="3" t="str">
        <f>IF(B406&lt;&gt;"",405,"")</f>
        <v/>
      </c>
      <c r="B406" s="13" t="str">
        <f t="shared" si="30"/>
        <v/>
      </c>
      <c r="C406" s="13" t="str">
        <f t="shared" si="31"/>
        <v/>
      </c>
      <c r="D406" s="13" t="str">
        <f t="shared" si="34"/>
        <v/>
      </c>
      <c r="E406" s="13" t="str">
        <f t="shared" si="32"/>
        <v/>
      </c>
      <c r="F406" s="14" t="str">
        <f t="shared" si="33"/>
        <v/>
      </c>
      <c r="G406" s="1"/>
      <c r="H406" s="1"/>
      <c r="I406" s="1"/>
      <c r="J406" s="1"/>
      <c r="L406" s="1"/>
    </row>
    <row r="407" spans="1:12" x14ac:dyDescent="0.35">
      <c r="A407" s="3" t="str">
        <f>IF(B407&lt;&gt;"",406,"")</f>
        <v/>
      </c>
      <c r="B407" s="13" t="str">
        <f t="shared" si="30"/>
        <v/>
      </c>
      <c r="C407" s="13" t="str">
        <f t="shared" si="31"/>
        <v/>
      </c>
      <c r="D407" s="13" t="str">
        <f t="shared" si="34"/>
        <v/>
      </c>
      <c r="E407" s="13" t="str">
        <f t="shared" si="32"/>
        <v/>
      </c>
      <c r="F407" s="14" t="str">
        <f t="shared" si="33"/>
        <v/>
      </c>
      <c r="G407" s="1"/>
      <c r="H407" s="1"/>
      <c r="I407" s="1"/>
      <c r="J407" s="1"/>
      <c r="L407" s="1"/>
    </row>
    <row r="408" spans="1:12" x14ac:dyDescent="0.35">
      <c r="A408" s="3" t="str">
        <f>IF(B408&lt;&gt;"",407,"")</f>
        <v/>
      </c>
      <c r="B408" s="13" t="str">
        <f t="shared" si="30"/>
        <v/>
      </c>
      <c r="C408" s="13" t="str">
        <f t="shared" si="31"/>
        <v/>
      </c>
      <c r="D408" s="13" t="str">
        <f t="shared" si="34"/>
        <v/>
      </c>
      <c r="E408" s="13" t="str">
        <f t="shared" si="32"/>
        <v/>
      </c>
      <c r="F408" s="14" t="str">
        <f t="shared" si="33"/>
        <v/>
      </c>
      <c r="G408" s="1"/>
      <c r="H408" s="1"/>
      <c r="I408" s="1"/>
      <c r="J408" s="1"/>
      <c r="L408" s="1"/>
    </row>
    <row r="409" spans="1:12" x14ac:dyDescent="0.35">
      <c r="A409" s="3" t="str">
        <f>IF(B409&lt;&gt;"",408,"")</f>
        <v/>
      </c>
      <c r="B409" s="13" t="str">
        <f t="shared" si="30"/>
        <v/>
      </c>
      <c r="C409" s="13" t="str">
        <f t="shared" si="31"/>
        <v/>
      </c>
      <c r="D409" s="13" t="str">
        <f t="shared" si="34"/>
        <v/>
      </c>
      <c r="E409" s="13" t="str">
        <f t="shared" si="32"/>
        <v/>
      </c>
      <c r="F409" s="14" t="str">
        <f t="shared" si="33"/>
        <v/>
      </c>
      <c r="G409" s="1"/>
      <c r="H409" s="1"/>
      <c r="I409" s="1"/>
      <c r="J409" s="1"/>
      <c r="L409" s="1"/>
    </row>
    <row r="410" spans="1:12" x14ac:dyDescent="0.35">
      <c r="A410" s="3" t="str">
        <f>IF(B410&lt;&gt;"",409,"")</f>
        <v/>
      </c>
      <c r="B410" s="13" t="str">
        <f t="shared" si="30"/>
        <v/>
      </c>
      <c r="C410" s="13" t="str">
        <f t="shared" si="31"/>
        <v/>
      </c>
      <c r="D410" s="13" t="str">
        <f t="shared" si="34"/>
        <v/>
      </c>
      <c r="E410" s="13" t="str">
        <f t="shared" si="32"/>
        <v/>
      </c>
      <c r="F410" s="14" t="str">
        <f t="shared" si="33"/>
        <v/>
      </c>
      <c r="G410" s="1"/>
      <c r="H410" s="1"/>
      <c r="I410" s="1"/>
      <c r="J410" s="1"/>
      <c r="L410" s="1"/>
    </row>
    <row r="411" spans="1:12" x14ac:dyDescent="0.35">
      <c r="A411" s="3" t="str">
        <f>IF(B411&lt;&gt;"",410,"")</f>
        <v/>
      </c>
      <c r="B411" s="13" t="str">
        <f t="shared" si="30"/>
        <v/>
      </c>
      <c r="C411" s="13" t="str">
        <f t="shared" si="31"/>
        <v/>
      </c>
      <c r="D411" s="13" t="str">
        <f t="shared" si="34"/>
        <v/>
      </c>
      <c r="E411" s="13" t="str">
        <f t="shared" si="32"/>
        <v/>
      </c>
      <c r="F411" s="14" t="str">
        <f t="shared" si="33"/>
        <v/>
      </c>
      <c r="G411" s="1"/>
      <c r="H411" s="1"/>
      <c r="I411" s="1"/>
      <c r="J411" s="1"/>
      <c r="L411" s="1"/>
    </row>
    <row r="412" spans="1:12" x14ac:dyDescent="0.35">
      <c r="A412" s="3" t="str">
        <f>IF(B412&lt;&gt;"",411,"")</f>
        <v/>
      </c>
      <c r="B412" s="13" t="str">
        <f t="shared" si="30"/>
        <v/>
      </c>
      <c r="C412" s="13" t="str">
        <f t="shared" si="31"/>
        <v/>
      </c>
      <c r="D412" s="13" t="str">
        <f t="shared" si="34"/>
        <v/>
      </c>
      <c r="E412" s="13" t="str">
        <f t="shared" si="32"/>
        <v/>
      </c>
      <c r="F412" s="14" t="str">
        <f t="shared" si="33"/>
        <v/>
      </c>
      <c r="G412" s="1"/>
      <c r="H412" s="1"/>
      <c r="I412" s="1"/>
      <c r="J412" s="1"/>
      <c r="L412" s="1"/>
    </row>
    <row r="413" spans="1:12" x14ac:dyDescent="0.35">
      <c r="A413" s="3" t="str">
        <f>IF(B413&lt;&gt;"",412,"")</f>
        <v/>
      </c>
      <c r="B413" s="13" t="str">
        <f t="shared" si="30"/>
        <v/>
      </c>
      <c r="C413" s="13" t="str">
        <f t="shared" si="31"/>
        <v/>
      </c>
      <c r="D413" s="13" t="str">
        <f t="shared" si="34"/>
        <v/>
      </c>
      <c r="E413" s="13" t="str">
        <f t="shared" si="32"/>
        <v/>
      </c>
      <c r="F413" s="14" t="str">
        <f t="shared" si="33"/>
        <v/>
      </c>
      <c r="G413" s="1"/>
      <c r="H413" s="1"/>
      <c r="I413" s="1"/>
      <c r="J413" s="1"/>
      <c r="L413" s="1"/>
    </row>
    <row r="414" spans="1:12" x14ac:dyDescent="0.35">
      <c r="A414" s="3" t="str">
        <f>IF(B414&lt;&gt;"",413,"")</f>
        <v/>
      </c>
      <c r="B414" s="13" t="str">
        <f t="shared" si="30"/>
        <v/>
      </c>
      <c r="C414" s="13" t="str">
        <f t="shared" si="31"/>
        <v/>
      </c>
      <c r="D414" s="13" t="str">
        <f t="shared" si="34"/>
        <v/>
      </c>
      <c r="E414" s="13" t="str">
        <f t="shared" si="32"/>
        <v/>
      </c>
      <c r="F414" s="14" t="str">
        <f t="shared" si="33"/>
        <v/>
      </c>
      <c r="G414" s="1"/>
      <c r="H414" s="1"/>
      <c r="I414" s="1"/>
      <c r="J414" s="1"/>
      <c r="L414" s="1"/>
    </row>
    <row r="415" spans="1:12" x14ac:dyDescent="0.35">
      <c r="A415" s="3" t="str">
        <f>IF(B415&lt;&gt;"",414,"")</f>
        <v/>
      </c>
      <c r="B415" s="13" t="str">
        <f t="shared" si="30"/>
        <v/>
      </c>
      <c r="C415" s="13" t="str">
        <f t="shared" si="31"/>
        <v/>
      </c>
      <c r="D415" s="13" t="str">
        <f t="shared" si="34"/>
        <v/>
      </c>
      <c r="E415" s="13" t="str">
        <f t="shared" si="32"/>
        <v/>
      </c>
      <c r="F415" s="14" t="str">
        <f t="shared" si="33"/>
        <v/>
      </c>
      <c r="G415" s="1"/>
      <c r="H415" s="1"/>
      <c r="I415" s="1"/>
      <c r="J415" s="1"/>
      <c r="L415" s="1"/>
    </row>
    <row r="416" spans="1:12" x14ac:dyDescent="0.35">
      <c r="A416" s="3" t="str">
        <f>IF(B416&lt;&gt;"",415,"")</f>
        <v/>
      </c>
      <c r="B416" s="13" t="str">
        <f t="shared" si="30"/>
        <v/>
      </c>
      <c r="C416" s="13" t="str">
        <f t="shared" si="31"/>
        <v/>
      </c>
      <c r="D416" s="13" t="str">
        <f t="shared" si="34"/>
        <v/>
      </c>
      <c r="E416" s="13" t="str">
        <f t="shared" si="32"/>
        <v/>
      </c>
      <c r="F416" s="14" t="str">
        <f t="shared" si="33"/>
        <v/>
      </c>
      <c r="G416" s="1"/>
      <c r="H416" s="1"/>
      <c r="I416" s="1"/>
      <c r="J416" s="1"/>
      <c r="L416" s="1"/>
    </row>
    <row r="417" spans="1:12" x14ac:dyDescent="0.35">
      <c r="A417" s="3" t="str">
        <f>IF(B417&lt;&gt;"",416,"")</f>
        <v/>
      </c>
      <c r="B417" s="13" t="str">
        <f t="shared" si="30"/>
        <v/>
      </c>
      <c r="C417" s="13" t="str">
        <f t="shared" si="31"/>
        <v/>
      </c>
      <c r="D417" s="13" t="str">
        <f t="shared" si="34"/>
        <v/>
      </c>
      <c r="E417" s="13" t="str">
        <f t="shared" si="32"/>
        <v/>
      </c>
      <c r="F417" s="14" t="str">
        <f t="shared" si="33"/>
        <v/>
      </c>
      <c r="G417" s="1"/>
      <c r="H417" s="1"/>
      <c r="I417" s="1"/>
      <c r="J417" s="1"/>
      <c r="L417" s="1"/>
    </row>
    <row r="418" spans="1:12" x14ac:dyDescent="0.35">
      <c r="A418" s="3" t="str">
        <f>IF(B418&lt;&gt;"",417,"")</f>
        <v/>
      </c>
      <c r="B418" s="13" t="str">
        <f t="shared" si="30"/>
        <v/>
      </c>
      <c r="C418" s="13" t="str">
        <f t="shared" si="31"/>
        <v/>
      </c>
      <c r="D418" s="13" t="str">
        <f t="shared" si="34"/>
        <v/>
      </c>
      <c r="E418" s="13" t="str">
        <f t="shared" si="32"/>
        <v/>
      </c>
      <c r="F418" s="14" t="str">
        <f t="shared" si="33"/>
        <v/>
      </c>
      <c r="G418" s="1"/>
      <c r="H418" s="1"/>
      <c r="I418" s="1"/>
      <c r="J418" s="1"/>
      <c r="L418" s="1"/>
    </row>
    <row r="419" spans="1:12" x14ac:dyDescent="0.35">
      <c r="A419" s="3" t="str">
        <f>IF(B419&lt;&gt;"",418,"")</f>
        <v/>
      </c>
      <c r="B419" s="13" t="str">
        <f t="shared" si="30"/>
        <v/>
      </c>
      <c r="C419" s="13" t="str">
        <f t="shared" si="31"/>
        <v/>
      </c>
      <c r="D419" s="13" t="str">
        <f t="shared" si="34"/>
        <v/>
      </c>
      <c r="E419" s="13" t="str">
        <f t="shared" si="32"/>
        <v/>
      </c>
      <c r="F419" s="14" t="str">
        <f t="shared" si="33"/>
        <v/>
      </c>
      <c r="G419" s="1"/>
      <c r="H419" s="1"/>
      <c r="I419" s="1"/>
      <c r="J419" s="1"/>
      <c r="L419" s="1"/>
    </row>
    <row r="420" spans="1:12" x14ac:dyDescent="0.35">
      <c r="A420" s="3" t="str">
        <f>IF(B420&lt;&gt;"",419,"")</f>
        <v/>
      </c>
      <c r="B420" s="13" t="str">
        <f t="shared" si="30"/>
        <v/>
      </c>
      <c r="C420" s="13" t="str">
        <f t="shared" si="31"/>
        <v/>
      </c>
      <c r="D420" s="13" t="str">
        <f t="shared" si="34"/>
        <v/>
      </c>
      <c r="E420" s="13" t="str">
        <f t="shared" si="32"/>
        <v/>
      </c>
      <c r="F420" s="14" t="str">
        <f t="shared" si="33"/>
        <v/>
      </c>
      <c r="G420" s="1"/>
      <c r="H420" s="1"/>
      <c r="I420" s="1"/>
      <c r="J420" s="1"/>
      <c r="L420" s="1"/>
    </row>
    <row r="421" spans="1:12" x14ac:dyDescent="0.35">
      <c r="A421" s="3" t="str">
        <f>IF(B421&lt;&gt;"",420,"")</f>
        <v/>
      </c>
      <c r="B421" s="13" t="str">
        <f t="shared" si="30"/>
        <v/>
      </c>
      <c r="C421" s="13" t="str">
        <f t="shared" si="31"/>
        <v/>
      </c>
      <c r="D421" s="13" t="str">
        <f t="shared" si="34"/>
        <v/>
      </c>
      <c r="E421" s="13" t="str">
        <f t="shared" si="32"/>
        <v/>
      </c>
      <c r="F421" s="14" t="str">
        <f t="shared" si="33"/>
        <v/>
      </c>
      <c r="G421" s="1"/>
      <c r="H421" s="1"/>
      <c r="I421" s="1"/>
      <c r="J421" s="1"/>
      <c r="L421" s="1"/>
    </row>
    <row r="422" spans="1:12" x14ac:dyDescent="0.35">
      <c r="A422" s="3" t="str">
        <f>IF(B422&lt;&gt;"",421,"")</f>
        <v/>
      </c>
      <c r="B422" s="13" t="str">
        <f t="shared" si="30"/>
        <v/>
      </c>
      <c r="C422" s="13" t="str">
        <f t="shared" si="31"/>
        <v/>
      </c>
      <c r="D422" s="13" t="str">
        <f t="shared" si="34"/>
        <v/>
      </c>
      <c r="E422" s="13" t="str">
        <f t="shared" si="32"/>
        <v/>
      </c>
      <c r="F422" s="14" t="str">
        <f t="shared" si="33"/>
        <v/>
      </c>
      <c r="G422" s="1"/>
      <c r="H422" s="1"/>
      <c r="I422" s="1"/>
      <c r="J422" s="1"/>
      <c r="L422" s="1"/>
    </row>
    <row r="423" spans="1:12" x14ac:dyDescent="0.35">
      <c r="A423" s="3" t="str">
        <f>IF(B423&lt;&gt;"",422,"")</f>
        <v/>
      </c>
      <c r="B423" s="13" t="str">
        <f t="shared" si="30"/>
        <v/>
      </c>
      <c r="C423" s="13" t="str">
        <f t="shared" si="31"/>
        <v/>
      </c>
      <c r="D423" s="13" t="str">
        <f t="shared" si="34"/>
        <v/>
      </c>
      <c r="E423" s="13" t="str">
        <f t="shared" si="32"/>
        <v/>
      </c>
      <c r="F423" s="14" t="str">
        <f t="shared" si="33"/>
        <v/>
      </c>
      <c r="G423" s="1"/>
      <c r="H423" s="1"/>
      <c r="I423" s="1"/>
      <c r="J423" s="1"/>
      <c r="L423" s="1"/>
    </row>
    <row r="424" spans="1:12" x14ac:dyDescent="0.35">
      <c r="A424" s="3" t="str">
        <f>IF(B424&lt;&gt;"",423,"")</f>
        <v/>
      </c>
      <c r="B424" s="13" t="str">
        <f t="shared" si="30"/>
        <v/>
      </c>
      <c r="C424" s="13" t="str">
        <f t="shared" si="31"/>
        <v/>
      </c>
      <c r="D424" s="13" t="str">
        <f t="shared" si="34"/>
        <v/>
      </c>
      <c r="E424" s="13" t="str">
        <f t="shared" si="32"/>
        <v/>
      </c>
      <c r="F424" s="14" t="str">
        <f t="shared" si="33"/>
        <v/>
      </c>
      <c r="G424" s="1"/>
      <c r="H424" s="1"/>
      <c r="I424" s="1"/>
      <c r="J424" s="1"/>
      <c r="L424" s="1"/>
    </row>
    <row r="425" spans="1:12" x14ac:dyDescent="0.35">
      <c r="A425" s="3" t="str">
        <f>IF(B425&lt;&gt;"",424,"")</f>
        <v/>
      </c>
      <c r="B425" s="13" t="str">
        <f t="shared" si="30"/>
        <v/>
      </c>
      <c r="C425" s="13" t="str">
        <f t="shared" si="31"/>
        <v/>
      </c>
      <c r="D425" s="13" t="str">
        <f t="shared" si="34"/>
        <v/>
      </c>
      <c r="E425" s="13" t="str">
        <f t="shared" si="32"/>
        <v/>
      </c>
      <c r="F425" s="14" t="str">
        <f t="shared" si="33"/>
        <v/>
      </c>
      <c r="G425" s="1"/>
      <c r="H425" s="1"/>
      <c r="I425" s="1"/>
      <c r="J425" s="1"/>
      <c r="L425" s="1"/>
    </row>
    <row r="426" spans="1:12" x14ac:dyDescent="0.35">
      <c r="A426" s="3" t="str">
        <f>IF(B426&lt;&gt;"",425,"")</f>
        <v/>
      </c>
      <c r="B426" s="13" t="str">
        <f t="shared" ref="B426:B489" si="35">IFERROR(IF(B425-D425&gt;=0.01,B425-D425,""),"")</f>
        <v/>
      </c>
      <c r="C426" s="13" t="str">
        <f t="shared" ref="C426:C489" si="36">IFERROR(B426*$I$4/12,"")</f>
        <v/>
      </c>
      <c r="D426" s="13" t="str">
        <f t="shared" si="34"/>
        <v/>
      </c>
      <c r="E426" s="13" t="str">
        <f t="shared" ref="E426:E489" si="37">IF(A426&lt;&gt;"",B426-D426,"")</f>
        <v/>
      </c>
      <c r="F426" s="14" t="str">
        <f t="shared" si="33"/>
        <v/>
      </c>
      <c r="G426" s="1"/>
      <c r="H426" s="1"/>
      <c r="I426" s="1"/>
      <c r="J426" s="1"/>
      <c r="L426" s="1"/>
    </row>
    <row r="427" spans="1:12" x14ac:dyDescent="0.35">
      <c r="A427" s="3" t="str">
        <f>IF(B427&lt;&gt;"",426,"")</f>
        <v/>
      </c>
      <c r="B427" s="13" t="str">
        <f t="shared" si="35"/>
        <v/>
      </c>
      <c r="C427" s="13" t="str">
        <f t="shared" si="36"/>
        <v/>
      </c>
      <c r="D427" s="13" t="str">
        <f t="shared" si="34"/>
        <v/>
      </c>
      <c r="E427" s="13" t="str">
        <f t="shared" si="37"/>
        <v/>
      </c>
      <c r="F427" s="14" t="str">
        <f t="shared" si="33"/>
        <v/>
      </c>
      <c r="G427" s="1"/>
      <c r="H427" s="1"/>
      <c r="I427" s="1"/>
      <c r="J427" s="1"/>
      <c r="L427" s="1"/>
    </row>
    <row r="428" spans="1:12" x14ac:dyDescent="0.35">
      <c r="A428" s="3" t="str">
        <f>IF(B428&lt;&gt;"",427,"")</f>
        <v/>
      </c>
      <c r="B428" s="13" t="str">
        <f t="shared" si="35"/>
        <v/>
      </c>
      <c r="C428" s="13" t="str">
        <f t="shared" si="36"/>
        <v/>
      </c>
      <c r="D428" s="13" t="str">
        <f t="shared" si="34"/>
        <v/>
      </c>
      <c r="E428" s="13" t="str">
        <f t="shared" si="37"/>
        <v/>
      </c>
      <c r="F428" s="14" t="str">
        <f t="shared" si="33"/>
        <v/>
      </c>
      <c r="G428" s="1"/>
      <c r="H428" s="1"/>
      <c r="I428" s="1"/>
      <c r="J428" s="1"/>
      <c r="L428" s="1"/>
    </row>
    <row r="429" spans="1:12" x14ac:dyDescent="0.35">
      <c r="A429" s="3" t="str">
        <f>IF(B429&lt;&gt;"",428,"")</f>
        <v/>
      </c>
      <c r="B429" s="13" t="str">
        <f t="shared" si="35"/>
        <v/>
      </c>
      <c r="C429" s="13" t="str">
        <f t="shared" si="36"/>
        <v/>
      </c>
      <c r="D429" s="13" t="str">
        <f t="shared" si="34"/>
        <v/>
      </c>
      <c r="E429" s="13" t="str">
        <f t="shared" si="37"/>
        <v/>
      </c>
      <c r="F429" s="14" t="str">
        <f t="shared" si="33"/>
        <v/>
      </c>
      <c r="G429" s="1"/>
      <c r="H429" s="1"/>
      <c r="I429" s="1"/>
      <c r="J429" s="1"/>
      <c r="L429" s="1"/>
    </row>
    <row r="430" spans="1:12" x14ac:dyDescent="0.35">
      <c r="A430" s="3" t="str">
        <f>IF(B430&lt;&gt;"",429,"")</f>
        <v/>
      </c>
      <c r="B430" s="13" t="str">
        <f t="shared" si="35"/>
        <v/>
      </c>
      <c r="C430" s="13" t="str">
        <f t="shared" si="36"/>
        <v/>
      </c>
      <c r="D430" s="13" t="str">
        <f t="shared" si="34"/>
        <v/>
      </c>
      <c r="E430" s="13" t="str">
        <f t="shared" si="37"/>
        <v/>
      </c>
      <c r="F430" s="14" t="str">
        <f t="shared" si="33"/>
        <v/>
      </c>
      <c r="G430" s="1"/>
      <c r="H430" s="1"/>
      <c r="I430" s="1"/>
      <c r="J430" s="1"/>
      <c r="L430" s="1"/>
    </row>
    <row r="431" spans="1:12" x14ac:dyDescent="0.35">
      <c r="A431" s="3" t="str">
        <f>IF(B431&lt;&gt;"",430,"")</f>
        <v/>
      </c>
      <c r="B431" s="13" t="str">
        <f t="shared" si="35"/>
        <v/>
      </c>
      <c r="C431" s="13" t="str">
        <f t="shared" si="36"/>
        <v/>
      </c>
      <c r="D431" s="13" t="str">
        <f t="shared" si="34"/>
        <v/>
      </c>
      <c r="E431" s="13" t="str">
        <f t="shared" si="37"/>
        <v/>
      </c>
      <c r="F431" s="14" t="str">
        <f t="shared" si="33"/>
        <v/>
      </c>
      <c r="G431" s="1"/>
      <c r="H431" s="1"/>
      <c r="I431" s="1"/>
      <c r="J431" s="1"/>
      <c r="L431" s="1"/>
    </row>
    <row r="432" spans="1:12" x14ac:dyDescent="0.35">
      <c r="A432" s="3" t="str">
        <f>IF(B432&lt;&gt;"",431,"")</f>
        <v/>
      </c>
      <c r="B432" s="13" t="str">
        <f t="shared" si="35"/>
        <v/>
      </c>
      <c r="C432" s="13" t="str">
        <f t="shared" si="36"/>
        <v/>
      </c>
      <c r="D432" s="13" t="str">
        <f t="shared" si="34"/>
        <v/>
      </c>
      <c r="E432" s="13" t="str">
        <f t="shared" si="37"/>
        <v/>
      </c>
      <c r="F432" s="14" t="str">
        <f t="shared" si="33"/>
        <v/>
      </c>
      <c r="G432" s="1"/>
      <c r="H432" s="1"/>
      <c r="I432" s="1"/>
      <c r="J432" s="1"/>
      <c r="L432" s="1"/>
    </row>
    <row r="433" spans="1:12" x14ac:dyDescent="0.35">
      <c r="A433" s="3" t="str">
        <f>IF(B433&lt;&gt;"",432,"")</f>
        <v/>
      </c>
      <c r="B433" s="13" t="str">
        <f t="shared" si="35"/>
        <v/>
      </c>
      <c r="C433" s="13" t="str">
        <f t="shared" si="36"/>
        <v/>
      </c>
      <c r="D433" s="13" t="str">
        <f t="shared" si="34"/>
        <v/>
      </c>
      <c r="E433" s="13" t="str">
        <f t="shared" si="37"/>
        <v/>
      </c>
      <c r="F433" s="14" t="str">
        <f t="shared" si="33"/>
        <v/>
      </c>
      <c r="G433" s="1"/>
      <c r="H433" s="1"/>
      <c r="I433" s="1"/>
      <c r="J433" s="1"/>
      <c r="L433" s="1"/>
    </row>
    <row r="434" spans="1:12" x14ac:dyDescent="0.35">
      <c r="A434" s="3" t="str">
        <f>IF(B434&lt;&gt;"",433,"")</f>
        <v/>
      </c>
      <c r="B434" s="13" t="str">
        <f t="shared" si="35"/>
        <v/>
      </c>
      <c r="C434" s="13" t="str">
        <f t="shared" si="36"/>
        <v/>
      </c>
      <c r="D434" s="13" t="str">
        <f t="shared" si="34"/>
        <v/>
      </c>
      <c r="E434" s="13" t="str">
        <f t="shared" si="37"/>
        <v/>
      </c>
      <c r="F434" s="14" t="str">
        <f t="shared" si="33"/>
        <v/>
      </c>
      <c r="G434" s="1"/>
      <c r="H434" s="1"/>
      <c r="I434" s="1"/>
      <c r="J434" s="1"/>
      <c r="L434" s="1"/>
    </row>
    <row r="435" spans="1:12" x14ac:dyDescent="0.35">
      <c r="A435" s="3" t="str">
        <f>IF(B435&lt;&gt;"",434,"")</f>
        <v/>
      </c>
      <c r="B435" s="13" t="str">
        <f t="shared" si="35"/>
        <v/>
      </c>
      <c r="C435" s="13" t="str">
        <f t="shared" si="36"/>
        <v/>
      </c>
      <c r="D435" s="13" t="str">
        <f t="shared" si="34"/>
        <v/>
      </c>
      <c r="E435" s="13" t="str">
        <f t="shared" si="37"/>
        <v/>
      </c>
      <c r="F435" s="14" t="str">
        <f t="shared" si="33"/>
        <v/>
      </c>
      <c r="G435" s="1"/>
      <c r="H435" s="1"/>
      <c r="I435" s="1"/>
      <c r="J435" s="1"/>
      <c r="L435" s="1"/>
    </row>
    <row r="436" spans="1:12" x14ac:dyDescent="0.35">
      <c r="A436" s="3" t="str">
        <f>IF(B436&lt;&gt;"",435,"")</f>
        <v/>
      </c>
      <c r="B436" s="13" t="str">
        <f t="shared" si="35"/>
        <v/>
      </c>
      <c r="C436" s="13" t="str">
        <f t="shared" si="36"/>
        <v/>
      </c>
      <c r="D436" s="13" t="str">
        <f t="shared" si="34"/>
        <v/>
      </c>
      <c r="E436" s="13" t="str">
        <f t="shared" si="37"/>
        <v/>
      </c>
      <c r="F436" s="14" t="str">
        <f t="shared" si="33"/>
        <v/>
      </c>
      <c r="G436" s="1"/>
      <c r="H436" s="1"/>
      <c r="I436" s="1"/>
      <c r="J436" s="1"/>
      <c r="L436" s="1"/>
    </row>
    <row r="437" spans="1:12" x14ac:dyDescent="0.35">
      <c r="A437" s="3" t="str">
        <f>IF(B437&lt;&gt;"",436,"")</f>
        <v/>
      </c>
      <c r="B437" s="13" t="str">
        <f t="shared" si="35"/>
        <v/>
      </c>
      <c r="C437" s="13" t="str">
        <f t="shared" si="36"/>
        <v/>
      </c>
      <c r="D437" s="13" t="str">
        <f t="shared" si="34"/>
        <v/>
      </c>
      <c r="E437" s="13" t="str">
        <f t="shared" si="37"/>
        <v/>
      </c>
      <c r="F437" s="14" t="str">
        <f t="shared" si="33"/>
        <v/>
      </c>
      <c r="G437" s="1"/>
      <c r="H437" s="1"/>
      <c r="I437" s="1"/>
      <c r="J437" s="1"/>
      <c r="L437" s="1"/>
    </row>
    <row r="438" spans="1:12" x14ac:dyDescent="0.35">
      <c r="A438" s="3" t="str">
        <f>IF(B438&lt;&gt;"",437,"")</f>
        <v/>
      </c>
      <c r="B438" s="13" t="str">
        <f t="shared" si="35"/>
        <v/>
      </c>
      <c r="C438" s="13" t="str">
        <f t="shared" si="36"/>
        <v/>
      </c>
      <c r="D438" s="13" t="str">
        <f t="shared" si="34"/>
        <v/>
      </c>
      <c r="E438" s="13" t="str">
        <f t="shared" si="37"/>
        <v/>
      </c>
      <c r="F438" s="14" t="str">
        <f t="shared" si="33"/>
        <v/>
      </c>
      <c r="G438" s="1"/>
      <c r="H438" s="1"/>
      <c r="I438" s="1"/>
      <c r="J438" s="1"/>
      <c r="L438" s="1"/>
    </row>
    <row r="439" spans="1:12" x14ac:dyDescent="0.35">
      <c r="A439" s="3" t="str">
        <f>IF(B439&lt;&gt;"",438,"")</f>
        <v/>
      </c>
      <c r="B439" s="13" t="str">
        <f t="shared" si="35"/>
        <v/>
      </c>
      <c r="C439" s="13" t="str">
        <f t="shared" si="36"/>
        <v/>
      </c>
      <c r="D439" s="13" t="str">
        <f t="shared" si="34"/>
        <v/>
      </c>
      <c r="E439" s="13" t="str">
        <f t="shared" si="37"/>
        <v/>
      </c>
      <c r="F439" s="14" t="str">
        <f t="shared" si="33"/>
        <v/>
      </c>
      <c r="G439" s="1"/>
      <c r="H439" s="1"/>
      <c r="I439" s="1"/>
      <c r="J439" s="1"/>
      <c r="L439" s="1"/>
    </row>
    <row r="440" spans="1:12" x14ac:dyDescent="0.35">
      <c r="A440" s="3" t="str">
        <f>IF(B440&lt;&gt;"",439,"")</f>
        <v/>
      </c>
      <c r="B440" s="13" t="str">
        <f t="shared" si="35"/>
        <v/>
      </c>
      <c r="C440" s="13" t="str">
        <f t="shared" si="36"/>
        <v/>
      </c>
      <c r="D440" s="13" t="str">
        <f t="shared" si="34"/>
        <v/>
      </c>
      <c r="E440" s="13" t="str">
        <f t="shared" si="37"/>
        <v/>
      </c>
      <c r="F440" s="14" t="str">
        <f t="shared" si="33"/>
        <v/>
      </c>
      <c r="G440" s="1"/>
      <c r="H440" s="1"/>
      <c r="I440" s="1"/>
      <c r="J440" s="1"/>
      <c r="L440" s="1"/>
    </row>
    <row r="441" spans="1:12" x14ac:dyDescent="0.35">
      <c r="A441" s="3" t="str">
        <f>IF(B441&lt;&gt;"",440,"")</f>
        <v/>
      </c>
      <c r="B441" s="13" t="str">
        <f t="shared" si="35"/>
        <v/>
      </c>
      <c r="C441" s="13" t="str">
        <f t="shared" si="36"/>
        <v/>
      </c>
      <c r="D441" s="13" t="str">
        <f t="shared" si="34"/>
        <v/>
      </c>
      <c r="E441" s="13" t="str">
        <f t="shared" si="37"/>
        <v/>
      </c>
      <c r="F441" s="14" t="str">
        <f t="shared" si="33"/>
        <v/>
      </c>
      <c r="G441" s="1"/>
      <c r="H441" s="1"/>
      <c r="I441" s="1"/>
      <c r="J441" s="1"/>
      <c r="L441" s="1"/>
    </row>
    <row r="442" spans="1:12" x14ac:dyDescent="0.35">
      <c r="A442" s="3" t="str">
        <f>IF(B442&lt;&gt;"",441,"")</f>
        <v/>
      </c>
      <c r="B442" s="13" t="str">
        <f t="shared" si="35"/>
        <v/>
      </c>
      <c r="C442" s="13" t="str">
        <f t="shared" si="36"/>
        <v/>
      </c>
      <c r="D442" s="13" t="str">
        <f t="shared" si="34"/>
        <v/>
      </c>
      <c r="E442" s="13" t="str">
        <f t="shared" si="37"/>
        <v/>
      </c>
      <c r="F442" s="14" t="str">
        <f t="shared" si="33"/>
        <v/>
      </c>
      <c r="G442" s="1"/>
      <c r="H442" s="1"/>
      <c r="I442" s="1"/>
      <c r="J442" s="1"/>
      <c r="L442" s="1"/>
    </row>
    <row r="443" spans="1:12" x14ac:dyDescent="0.35">
      <c r="A443" s="3" t="str">
        <f>IF(B443&lt;&gt;"",442,"")</f>
        <v/>
      </c>
      <c r="B443" s="13" t="str">
        <f t="shared" si="35"/>
        <v/>
      </c>
      <c r="C443" s="13" t="str">
        <f t="shared" si="36"/>
        <v/>
      </c>
      <c r="D443" s="13" t="str">
        <f t="shared" si="34"/>
        <v/>
      </c>
      <c r="E443" s="13" t="str">
        <f t="shared" si="37"/>
        <v/>
      </c>
      <c r="F443" s="14" t="str">
        <f t="shared" si="33"/>
        <v/>
      </c>
      <c r="G443" s="1"/>
      <c r="H443" s="1"/>
      <c r="I443" s="1"/>
      <c r="J443" s="1"/>
      <c r="L443" s="1"/>
    </row>
    <row r="444" spans="1:12" x14ac:dyDescent="0.35">
      <c r="A444" s="3" t="str">
        <f>IF(B444&lt;&gt;"",443,"")</f>
        <v/>
      </c>
      <c r="B444" s="13" t="str">
        <f t="shared" si="35"/>
        <v/>
      </c>
      <c r="C444" s="13" t="str">
        <f t="shared" si="36"/>
        <v/>
      </c>
      <c r="D444" s="13" t="str">
        <f t="shared" si="34"/>
        <v/>
      </c>
      <c r="E444" s="13" t="str">
        <f t="shared" si="37"/>
        <v/>
      </c>
      <c r="F444" s="14" t="str">
        <f t="shared" si="33"/>
        <v/>
      </c>
      <c r="G444" s="1"/>
      <c r="H444" s="1"/>
      <c r="I444" s="1"/>
      <c r="J444" s="1"/>
      <c r="L444" s="1"/>
    </row>
    <row r="445" spans="1:12" x14ac:dyDescent="0.35">
      <c r="A445" s="3" t="str">
        <f>IF(B445&lt;&gt;"",444,"")</f>
        <v/>
      </c>
      <c r="B445" s="13" t="str">
        <f t="shared" si="35"/>
        <v/>
      </c>
      <c r="C445" s="13" t="str">
        <f t="shared" si="36"/>
        <v/>
      </c>
      <c r="D445" s="13" t="str">
        <f t="shared" si="34"/>
        <v/>
      </c>
      <c r="E445" s="13" t="str">
        <f t="shared" si="37"/>
        <v/>
      </c>
      <c r="F445" s="14" t="str">
        <f t="shared" si="33"/>
        <v/>
      </c>
      <c r="G445" s="1"/>
      <c r="H445" s="1"/>
      <c r="I445" s="1"/>
      <c r="J445" s="1"/>
      <c r="L445" s="1"/>
    </row>
    <row r="446" spans="1:12" x14ac:dyDescent="0.35">
      <c r="A446" s="3" t="str">
        <f>IF(B446&lt;&gt;"",445,"")</f>
        <v/>
      </c>
      <c r="B446" s="13" t="str">
        <f t="shared" si="35"/>
        <v/>
      </c>
      <c r="C446" s="13" t="str">
        <f t="shared" si="36"/>
        <v/>
      </c>
      <c r="D446" s="13" t="str">
        <f t="shared" si="34"/>
        <v/>
      </c>
      <c r="E446" s="13" t="str">
        <f t="shared" si="37"/>
        <v/>
      </c>
      <c r="F446" s="14" t="str">
        <f t="shared" si="33"/>
        <v/>
      </c>
      <c r="G446" s="1"/>
      <c r="H446" s="1"/>
      <c r="I446" s="1"/>
      <c r="J446" s="1"/>
      <c r="L446" s="1"/>
    </row>
    <row r="447" spans="1:12" x14ac:dyDescent="0.35">
      <c r="A447" s="3" t="str">
        <f>IF(B447&lt;&gt;"",446,"")</f>
        <v/>
      </c>
      <c r="B447" s="13" t="str">
        <f t="shared" si="35"/>
        <v/>
      </c>
      <c r="C447" s="13" t="str">
        <f t="shared" si="36"/>
        <v/>
      </c>
      <c r="D447" s="13" t="str">
        <f t="shared" si="34"/>
        <v/>
      </c>
      <c r="E447" s="13" t="str">
        <f t="shared" si="37"/>
        <v/>
      </c>
      <c r="F447" s="14" t="str">
        <f t="shared" si="33"/>
        <v/>
      </c>
      <c r="G447" s="1"/>
      <c r="H447" s="1"/>
      <c r="I447" s="1"/>
      <c r="J447" s="1"/>
      <c r="L447" s="1"/>
    </row>
    <row r="448" spans="1:12" x14ac:dyDescent="0.35">
      <c r="A448" s="3" t="str">
        <f>IF(B448&lt;&gt;"",447,"")</f>
        <v/>
      </c>
      <c r="B448" s="13" t="str">
        <f t="shared" si="35"/>
        <v/>
      </c>
      <c r="C448" s="13" t="str">
        <f t="shared" si="36"/>
        <v/>
      </c>
      <c r="D448" s="13" t="str">
        <f t="shared" si="34"/>
        <v/>
      </c>
      <c r="E448" s="13" t="str">
        <f t="shared" si="37"/>
        <v/>
      </c>
      <c r="F448" s="14" t="str">
        <f t="shared" si="33"/>
        <v/>
      </c>
      <c r="G448" s="1"/>
      <c r="H448" s="1"/>
      <c r="I448" s="1"/>
      <c r="J448" s="1"/>
      <c r="L448" s="1"/>
    </row>
    <row r="449" spans="1:12" x14ac:dyDescent="0.35">
      <c r="A449" s="3" t="str">
        <f>IF(B449&lt;&gt;"",448,"")</f>
        <v/>
      </c>
      <c r="B449" s="13" t="str">
        <f t="shared" si="35"/>
        <v/>
      </c>
      <c r="C449" s="13" t="str">
        <f t="shared" si="36"/>
        <v/>
      </c>
      <c r="D449" s="13" t="str">
        <f t="shared" si="34"/>
        <v/>
      </c>
      <c r="E449" s="13" t="str">
        <f t="shared" si="37"/>
        <v/>
      </c>
      <c r="F449" s="14" t="str">
        <f t="shared" si="33"/>
        <v/>
      </c>
      <c r="G449" s="1"/>
      <c r="H449" s="1"/>
      <c r="I449" s="1"/>
      <c r="J449" s="1"/>
      <c r="L449" s="1"/>
    </row>
    <row r="450" spans="1:12" x14ac:dyDescent="0.35">
      <c r="A450" s="3" t="str">
        <f>IF(B450&lt;&gt;"",449,"")</f>
        <v/>
      </c>
      <c r="B450" s="13" t="str">
        <f t="shared" si="35"/>
        <v/>
      </c>
      <c r="C450" s="13" t="str">
        <f t="shared" si="36"/>
        <v/>
      </c>
      <c r="D450" s="13" t="str">
        <f t="shared" si="34"/>
        <v/>
      </c>
      <c r="E450" s="13" t="str">
        <f t="shared" si="37"/>
        <v/>
      </c>
      <c r="F450" s="14" t="str">
        <f t="shared" ref="F450:F513" si="38">IF(A450&lt;&gt;"",$I$6,"")</f>
        <v/>
      </c>
      <c r="G450" s="1"/>
      <c r="H450" s="1"/>
      <c r="I450" s="1"/>
      <c r="J450" s="1"/>
      <c r="L450" s="1"/>
    </row>
    <row r="451" spans="1:12" x14ac:dyDescent="0.35">
      <c r="A451" s="3" t="str">
        <f>IF(B451&lt;&gt;"",450,"")</f>
        <v/>
      </c>
      <c r="B451" s="13" t="str">
        <f t="shared" si="35"/>
        <v/>
      </c>
      <c r="C451" s="13" t="str">
        <f t="shared" si="36"/>
        <v/>
      </c>
      <c r="D451" s="13" t="str">
        <f t="shared" ref="D451:D514" si="39">IFERROR(F451-C451,"")</f>
        <v/>
      </c>
      <c r="E451" s="13" t="str">
        <f t="shared" si="37"/>
        <v/>
      </c>
      <c r="F451" s="14" t="str">
        <f t="shared" si="38"/>
        <v/>
      </c>
      <c r="G451" s="1"/>
      <c r="H451" s="1"/>
      <c r="I451" s="1"/>
      <c r="J451" s="1"/>
      <c r="L451" s="1"/>
    </row>
    <row r="452" spans="1:12" x14ac:dyDescent="0.35">
      <c r="A452" s="3" t="str">
        <f>IF(B452&lt;&gt;"",451,"")</f>
        <v/>
      </c>
      <c r="B452" s="13" t="str">
        <f t="shared" si="35"/>
        <v/>
      </c>
      <c r="C452" s="13" t="str">
        <f t="shared" si="36"/>
        <v/>
      </c>
      <c r="D452" s="13" t="str">
        <f t="shared" si="39"/>
        <v/>
      </c>
      <c r="E452" s="13" t="str">
        <f t="shared" si="37"/>
        <v/>
      </c>
      <c r="F452" s="14" t="str">
        <f t="shared" si="38"/>
        <v/>
      </c>
      <c r="G452" s="1"/>
      <c r="H452" s="1"/>
      <c r="I452" s="1"/>
      <c r="J452" s="1"/>
      <c r="L452" s="1"/>
    </row>
    <row r="453" spans="1:12" x14ac:dyDescent="0.35">
      <c r="A453" s="3" t="str">
        <f>IF(B453&lt;&gt;"",452,"")</f>
        <v/>
      </c>
      <c r="B453" s="13" t="str">
        <f t="shared" si="35"/>
        <v/>
      </c>
      <c r="C453" s="13" t="str">
        <f t="shared" si="36"/>
        <v/>
      </c>
      <c r="D453" s="13" t="str">
        <f t="shared" si="39"/>
        <v/>
      </c>
      <c r="E453" s="13" t="str">
        <f t="shared" si="37"/>
        <v/>
      </c>
      <c r="F453" s="14" t="str">
        <f t="shared" si="38"/>
        <v/>
      </c>
      <c r="G453" s="1"/>
      <c r="H453" s="1"/>
      <c r="I453" s="1"/>
      <c r="J453" s="1"/>
      <c r="L453" s="1"/>
    </row>
    <row r="454" spans="1:12" x14ac:dyDescent="0.35">
      <c r="A454" s="3" t="str">
        <f>IF(B454&lt;&gt;"",453,"")</f>
        <v/>
      </c>
      <c r="B454" s="13" t="str">
        <f t="shared" si="35"/>
        <v/>
      </c>
      <c r="C454" s="13" t="str">
        <f t="shared" si="36"/>
        <v/>
      </c>
      <c r="D454" s="13" t="str">
        <f t="shared" si="39"/>
        <v/>
      </c>
      <c r="E454" s="13" t="str">
        <f t="shared" si="37"/>
        <v/>
      </c>
      <c r="F454" s="14" t="str">
        <f t="shared" si="38"/>
        <v/>
      </c>
      <c r="G454" s="1"/>
      <c r="H454" s="1"/>
      <c r="I454" s="1"/>
      <c r="J454" s="1"/>
      <c r="L454" s="1"/>
    </row>
    <row r="455" spans="1:12" x14ac:dyDescent="0.35">
      <c r="A455" s="3" t="str">
        <f>IF(B455&lt;&gt;"",454,"")</f>
        <v/>
      </c>
      <c r="B455" s="13" t="str">
        <f t="shared" si="35"/>
        <v/>
      </c>
      <c r="C455" s="13" t="str">
        <f t="shared" si="36"/>
        <v/>
      </c>
      <c r="D455" s="13" t="str">
        <f t="shared" si="39"/>
        <v/>
      </c>
      <c r="E455" s="13" t="str">
        <f t="shared" si="37"/>
        <v/>
      </c>
      <c r="F455" s="14" t="str">
        <f t="shared" si="38"/>
        <v/>
      </c>
      <c r="G455" s="1"/>
      <c r="H455" s="1"/>
      <c r="I455" s="1"/>
      <c r="J455" s="1"/>
      <c r="L455" s="1"/>
    </row>
    <row r="456" spans="1:12" x14ac:dyDescent="0.35">
      <c r="A456" s="3" t="str">
        <f>IF(B456&lt;&gt;"",455,"")</f>
        <v/>
      </c>
      <c r="B456" s="13" t="str">
        <f t="shared" si="35"/>
        <v/>
      </c>
      <c r="C456" s="13" t="str">
        <f t="shared" si="36"/>
        <v/>
      </c>
      <c r="D456" s="13" t="str">
        <f t="shared" si="39"/>
        <v/>
      </c>
      <c r="E456" s="13" t="str">
        <f t="shared" si="37"/>
        <v/>
      </c>
      <c r="F456" s="14" t="str">
        <f t="shared" si="38"/>
        <v/>
      </c>
      <c r="G456" s="1"/>
      <c r="H456" s="1"/>
      <c r="I456" s="1"/>
      <c r="J456" s="1"/>
      <c r="L456" s="1"/>
    </row>
    <row r="457" spans="1:12" x14ac:dyDescent="0.35">
      <c r="A457" s="3" t="str">
        <f>IF(B457&lt;&gt;"",456,"")</f>
        <v/>
      </c>
      <c r="B457" s="13" t="str">
        <f t="shared" si="35"/>
        <v/>
      </c>
      <c r="C457" s="13" t="str">
        <f t="shared" si="36"/>
        <v/>
      </c>
      <c r="D457" s="13" t="str">
        <f t="shared" si="39"/>
        <v/>
      </c>
      <c r="E457" s="13" t="str">
        <f t="shared" si="37"/>
        <v/>
      </c>
      <c r="F457" s="14" t="str">
        <f t="shared" si="38"/>
        <v/>
      </c>
      <c r="G457" s="1"/>
      <c r="H457" s="1"/>
      <c r="I457" s="1"/>
      <c r="J457" s="1"/>
      <c r="L457" s="1"/>
    </row>
    <row r="458" spans="1:12" x14ac:dyDescent="0.35">
      <c r="A458" s="3" t="str">
        <f>IF(B458&lt;&gt;"",457,"")</f>
        <v/>
      </c>
      <c r="B458" s="13" t="str">
        <f t="shared" si="35"/>
        <v/>
      </c>
      <c r="C458" s="13" t="str">
        <f t="shared" si="36"/>
        <v/>
      </c>
      <c r="D458" s="13" t="str">
        <f t="shared" si="39"/>
        <v/>
      </c>
      <c r="E458" s="13" t="str">
        <f t="shared" si="37"/>
        <v/>
      </c>
      <c r="F458" s="14" t="str">
        <f t="shared" si="38"/>
        <v/>
      </c>
      <c r="G458" s="1"/>
      <c r="H458" s="1"/>
      <c r="I458" s="1"/>
      <c r="J458" s="1"/>
      <c r="L458" s="1"/>
    </row>
    <row r="459" spans="1:12" x14ac:dyDescent="0.35">
      <c r="A459" s="3" t="str">
        <f>IF(B459&lt;&gt;"",458,"")</f>
        <v/>
      </c>
      <c r="B459" s="13" t="str">
        <f t="shared" si="35"/>
        <v/>
      </c>
      <c r="C459" s="13" t="str">
        <f t="shared" si="36"/>
        <v/>
      </c>
      <c r="D459" s="13" t="str">
        <f t="shared" si="39"/>
        <v/>
      </c>
      <c r="E459" s="13" t="str">
        <f t="shared" si="37"/>
        <v/>
      </c>
      <c r="F459" s="14" t="str">
        <f t="shared" si="38"/>
        <v/>
      </c>
      <c r="G459" s="1"/>
      <c r="H459" s="1"/>
      <c r="I459" s="1"/>
      <c r="J459" s="1"/>
      <c r="L459" s="1"/>
    </row>
    <row r="460" spans="1:12" x14ac:dyDescent="0.35">
      <c r="A460" s="3" t="str">
        <f>IF(B460&lt;&gt;"",459,"")</f>
        <v/>
      </c>
      <c r="B460" s="13" t="str">
        <f t="shared" si="35"/>
        <v/>
      </c>
      <c r="C460" s="13" t="str">
        <f t="shared" si="36"/>
        <v/>
      </c>
      <c r="D460" s="13" t="str">
        <f t="shared" si="39"/>
        <v/>
      </c>
      <c r="E460" s="13" t="str">
        <f t="shared" si="37"/>
        <v/>
      </c>
      <c r="F460" s="14" t="str">
        <f t="shared" si="38"/>
        <v/>
      </c>
      <c r="G460" s="1"/>
      <c r="H460" s="1"/>
      <c r="I460" s="1"/>
      <c r="J460" s="1"/>
      <c r="L460" s="1"/>
    </row>
    <row r="461" spans="1:12" x14ac:dyDescent="0.35">
      <c r="A461" s="3" t="str">
        <f>IF(B461&lt;&gt;"",460,"")</f>
        <v/>
      </c>
      <c r="B461" s="13" t="str">
        <f t="shared" si="35"/>
        <v/>
      </c>
      <c r="C461" s="13" t="str">
        <f t="shared" si="36"/>
        <v/>
      </c>
      <c r="D461" s="13" t="str">
        <f t="shared" si="39"/>
        <v/>
      </c>
      <c r="E461" s="13" t="str">
        <f t="shared" si="37"/>
        <v/>
      </c>
      <c r="F461" s="14" t="str">
        <f t="shared" si="38"/>
        <v/>
      </c>
      <c r="G461" s="1"/>
      <c r="H461" s="1"/>
      <c r="I461" s="1"/>
      <c r="J461" s="1"/>
      <c r="L461" s="1"/>
    </row>
    <row r="462" spans="1:12" x14ac:dyDescent="0.35">
      <c r="A462" s="3" t="str">
        <f>IF(B462&lt;&gt;"",461,"")</f>
        <v/>
      </c>
      <c r="B462" s="13" t="str">
        <f t="shared" si="35"/>
        <v/>
      </c>
      <c r="C462" s="13" t="str">
        <f t="shared" si="36"/>
        <v/>
      </c>
      <c r="D462" s="13" t="str">
        <f t="shared" si="39"/>
        <v/>
      </c>
      <c r="E462" s="13" t="str">
        <f t="shared" si="37"/>
        <v/>
      </c>
      <c r="F462" s="14" t="str">
        <f t="shared" si="38"/>
        <v/>
      </c>
      <c r="G462" s="1"/>
      <c r="H462" s="1"/>
      <c r="I462" s="1"/>
      <c r="J462" s="1"/>
      <c r="L462" s="1"/>
    </row>
    <row r="463" spans="1:12" x14ac:dyDescent="0.35">
      <c r="A463" s="3" t="str">
        <f>IF(B463&lt;&gt;"",462,"")</f>
        <v/>
      </c>
      <c r="B463" s="13" t="str">
        <f t="shared" si="35"/>
        <v/>
      </c>
      <c r="C463" s="13" t="str">
        <f t="shared" si="36"/>
        <v/>
      </c>
      <c r="D463" s="13" t="str">
        <f t="shared" si="39"/>
        <v/>
      </c>
      <c r="E463" s="13" t="str">
        <f t="shared" si="37"/>
        <v/>
      </c>
      <c r="F463" s="14" t="str">
        <f t="shared" si="38"/>
        <v/>
      </c>
      <c r="G463" s="1"/>
      <c r="H463" s="1"/>
      <c r="I463" s="1"/>
      <c r="J463" s="1"/>
      <c r="L463" s="1"/>
    </row>
    <row r="464" spans="1:12" x14ac:dyDescent="0.35">
      <c r="A464" s="3" t="str">
        <f>IF(B464&lt;&gt;"",463,"")</f>
        <v/>
      </c>
      <c r="B464" s="13" t="str">
        <f t="shared" si="35"/>
        <v/>
      </c>
      <c r="C464" s="13" t="str">
        <f t="shared" si="36"/>
        <v/>
      </c>
      <c r="D464" s="13" t="str">
        <f t="shared" si="39"/>
        <v/>
      </c>
      <c r="E464" s="13" t="str">
        <f t="shared" si="37"/>
        <v/>
      </c>
      <c r="F464" s="14" t="str">
        <f t="shared" si="38"/>
        <v/>
      </c>
      <c r="G464" s="1"/>
      <c r="H464" s="1"/>
      <c r="I464" s="1"/>
      <c r="J464" s="1"/>
      <c r="L464" s="1"/>
    </row>
    <row r="465" spans="1:12" x14ac:dyDescent="0.35">
      <c r="A465" s="3" t="str">
        <f>IF(B465&lt;&gt;"",464,"")</f>
        <v/>
      </c>
      <c r="B465" s="13" t="str">
        <f t="shared" si="35"/>
        <v/>
      </c>
      <c r="C465" s="13" t="str">
        <f t="shared" si="36"/>
        <v/>
      </c>
      <c r="D465" s="13" t="str">
        <f t="shared" si="39"/>
        <v/>
      </c>
      <c r="E465" s="13" t="str">
        <f t="shared" si="37"/>
        <v/>
      </c>
      <c r="F465" s="14" t="str">
        <f t="shared" si="38"/>
        <v/>
      </c>
      <c r="G465" s="1"/>
      <c r="H465" s="1"/>
      <c r="I465" s="1"/>
      <c r="J465" s="1"/>
      <c r="L465" s="1"/>
    </row>
    <row r="466" spans="1:12" x14ac:dyDescent="0.35">
      <c r="A466" s="3" t="str">
        <f>IF(B466&lt;&gt;"",465,"")</f>
        <v/>
      </c>
      <c r="B466" s="13" t="str">
        <f t="shared" si="35"/>
        <v/>
      </c>
      <c r="C466" s="13" t="str">
        <f t="shared" si="36"/>
        <v/>
      </c>
      <c r="D466" s="13" t="str">
        <f t="shared" si="39"/>
        <v/>
      </c>
      <c r="E466" s="13" t="str">
        <f t="shared" si="37"/>
        <v/>
      </c>
      <c r="F466" s="14" t="str">
        <f t="shared" si="38"/>
        <v/>
      </c>
      <c r="G466" s="1"/>
      <c r="H466" s="1"/>
      <c r="I466" s="1"/>
      <c r="J466" s="1"/>
      <c r="L466" s="1"/>
    </row>
    <row r="467" spans="1:12" x14ac:dyDescent="0.35">
      <c r="A467" s="3" t="str">
        <f>IF(B467&lt;&gt;"",466,"")</f>
        <v/>
      </c>
      <c r="B467" s="13" t="str">
        <f t="shared" si="35"/>
        <v/>
      </c>
      <c r="C467" s="13" t="str">
        <f t="shared" si="36"/>
        <v/>
      </c>
      <c r="D467" s="13" t="str">
        <f t="shared" si="39"/>
        <v/>
      </c>
      <c r="E467" s="13" t="str">
        <f t="shared" si="37"/>
        <v/>
      </c>
      <c r="F467" s="14" t="str">
        <f t="shared" si="38"/>
        <v/>
      </c>
      <c r="G467" s="1"/>
      <c r="H467" s="1"/>
      <c r="I467" s="1"/>
      <c r="J467" s="1"/>
      <c r="L467" s="1"/>
    </row>
    <row r="468" spans="1:12" x14ac:dyDescent="0.35">
      <c r="A468" s="3" t="str">
        <f>IF(B468&lt;&gt;"",467,"")</f>
        <v/>
      </c>
      <c r="B468" s="13" t="str">
        <f t="shared" si="35"/>
        <v/>
      </c>
      <c r="C468" s="13" t="str">
        <f t="shared" si="36"/>
        <v/>
      </c>
      <c r="D468" s="13" t="str">
        <f t="shared" si="39"/>
        <v/>
      </c>
      <c r="E468" s="13" t="str">
        <f t="shared" si="37"/>
        <v/>
      </c>
      <c r="F468" s="14" t="str">
        <f t="shared" si="38"/>
        <v/>
      </c>
      <c r="G468" s="1"/>
      <c r="H468" s="1"/>
      <c r="I468" s="1"/>
      <c r="J468" s="1"/>
      <c r="L468" s="1"/>
    </row>
    <row r="469" spans="1:12" x14ac:dyDescent="0.35">
      <c r="A469" s="3" t="str">
        <f>IF(B469&lt;&gt;"",468,"")</f>
        <v/>
      </c>
      <c r="B469" s="13" t="str">
        <f t="shared" si="35"/>
        <v/>
      </c>
      <c r="C469" s="13" t="str">
        <f t="shared" si="36"/>
        <v/>
      </c>
      <c r="D469" s="13" t="str">
        <f t="shared" si="39"/>
        <v/>
      </c>
      <c r="E469" s="13" t="str">
        <f t="shared" si="37"/>
        <v/>
      </c>
      <c r="F469" s="14" t="str">
        <f t="shared" si="38"/>
        <v/>
      </c>
      <c r="G469" s="1"/>
      <c r="H469" s="1"/>
      <c r="I469" s="1"/>
      <c r="J469" s="1"/>
      <c r="L469" s="1"/>
    </row>
    <row r="470" spans="1:12" x14ac:dyDescent="0.35">
      <c r="A470" s="3" t="str">
        <f>IF(B470&lt;&gt;"",469,"")</f>
        <v/>
      </c>
      <c r="B470" s="13" t="str">
        <f t="shared" si="35"/>
        <v/>
      </c>
      <c r="C470" s="13" t="str">
        <f t="shared" si="36"/>
        <v/>
      </c>
      <c r="D470" s="13" t="str">
        <f t="shared" si="39"/>
        <v/>
      </c>
      <c r="E470" s="13" t="str">
        <f t="shared" si="37"/>
        <v/>
      </c>
      <c r="F470" s="14" t="str">
        <f t="shared" si="38"/>
        <v/>
      </c>
      <c r="G470" s="1"/>
      <c r="H470" s="1"/>
      <c r="I470" s="1"/>
      <c r="J470" s="1"/>
      <c r="L470" s="1"/>
    </row>
    <row r="471" spans="1:12" x14ac:dyDescent="0.35">
      <c r="A471" s="3" t="str">
        <f>IF(B471&lt;&gt;"",470,"")</f>
        <v/>
      </c>
      <c r="B471" s="13" t="str">
        <f t="shared" si="35"/>
        <v/>
      </c>
      <c r="C471" s="13" t="str">
        <f t="shared" si="36"/>
        <v/>
      </c>
      <c r="D471" s="13" t="str">
        <f t="shared" si="39"/>
        <v/>
      </c>
      <c r="E471" s="13" t="str">
        <f t="shared" si="37"/>
        <v/>
      </c>
      <c r="F471" s="14" t="str">
        <f t="shared" si="38"/>
        <v/>
      </c>
      <c r="G471" s="1"/>
      <c r="H471" s="1"/>
      <c r="I471" s="1"/>
      <c r="J471" s="1"/>
      <c r="L471" s="1"/>
    </row>
    <row r="472" spans="1:12" x14ac:dyDescent="0.35">
      <c r="A472" s="3" t="str">
        <f>IF(B472&lt;&gt;"",471,"")</f>
        <v/>
      </c>
      <c r="B472" s="13" t="str">
        <f t="shared" si="35"/>
        <v/>
      </c>
      <c r="C472" s="13" t="str">
        <f t="shared" si="36"/>
        <v/>
      </c>
      <c r="D472" s="13" t="str">
        <f t="shared" si="39"/>
        <v/>
      </c>
      <c r="E472" s="13" t="str">
        <f t="shared" si="37"/>
        <v/>
      </c>
      <c r="F472" s="14" t="str">
        <f t="shared" si="38"/>
        <v/>
      </c>
      <c r="G472" s="1"/>
      <c r="H472" s="1"/>
      <c r="I472" s="1"/>
      <c r="J472" s="1"/>
      <c r="L472" s="1"/>
    </row>
    <row r="473" spans="1:12" x14ac:dyDescent="0.35">
      <c r="A473" s="3" t="str">
        <f>IF(B473&lt;&gt;"",472,"")</f>
        <v/>
      </c>
      <c r="B473" s="13" t="str">
        <f t="shared" si="35"/>
        <v/>
      </c>
      <c r="C473" s="13" t="str">
        <f t="shared" si="36"/>
        <v/>
      </c>
      <c r="D473" s="13" t="str">
        <f t="shared" si="39"/>
        <v/>
      </c>
      <c r="E473" s="13" t="str">
        <f t="shared" si="37"/>
        <v/>
      </c>
      <c r="F473" s="14" t="str">
        <f t="shared" si="38"/>
        <v/>
      </c>
      <c r="G473" s="1"/>
      <c r="H473" s="1"/>
      <c r="I473" s="1"/>
      <c r="J473" s="1"/>
      <c r="L473" s="1"/>
    </row>
    <row r="474" spans="1:12" x14ac:dyDescent="0.35">
      <c r="A474" s="3" t="str">
        <f>IF(B474&lt;&gt;"",473,"")</f>
        <v/>
      </c>
      <c r="B474" s="13" t="str">
        <f t="shared" si="35"/>
        <v/>
      </c>
      <c r="C474" s="13" t="str">
        <f t="shared" si="36"/>
        <v/>
      </c>
      <c r="D474" s="13" t="str">
        <f t="shared" si="39"/>
        <v/>
      </c>
      <c r="E474" s="13" t="str">
        <f t="shared" si="37"/>
        <v/>
      </c>
      <c r="F474" s="14" t="str">
        <f t="shared" si="38"/>
        <v/>
      </c>
      <c r="G474" s="1"/>
      <c r="H474" s="1"/>
      <c r="I474" s="1"/>
      <c r="J474" s="1"/>
      <c r="L474" s="1"/>
    </row>
    <row r="475" spans="1:12" x14ac:dyDescent="0.35">
      <c r="A475" s="3" t="str">
        <f>IF(B475&lt;&gt;"",474,"")</f>
        <v/>
      </c>
      <c r="B475" s="13" t="str">
        <f t="shared" si="35"/>
        <v/>
      </c>
      <c r="C475" s="13" t="str">
        <f t="shared" si="36"/>
        <v/>
      </c>
      <c r="D475" s="13" t="str">
        <f t="shared" si="39"/>
        <v/>
      </c>
      <c r="E475" s="13" t="str">
        <f t="shared" si="37"/>
        <v/>
      </c>
      <c r="F475" s="14" t="str">
        <f t="shared" si="38"/>
        <v/>
      </c>
      <c r="G475" s="1"/>
      <c r="H475" s="1"/>
      <c r="I475" s="1"/>
      <c r="J475" s="1"/>
      <c r="L475" s="1"/>
    </row>
    <row r="476" spans="1:12" x14ac:dyDescent="0.35">
      <c r="A476" s="3" t="str">
        <f>IF(B476&lt;&gt;"",475,"")</f>
        <v/>
      </c>
      <c r="B476" s="13" t="str">
        <f t="shared" si="35"/>
        <v/>
      </c>
      <c r="C476" s="13" t="str">
        <f t="shared" si="36"/>
        <v/>
      </c>
      <c r="D476" s="13" t="str">
        <f t="shared" si="39"/>
        <v/>
      </c>
      <c r="E476" s="13" t="str">
        <f t="shared" si="37"/>
        <v/>
      </c>
      <c r="F476" s="14" t="str">
        <f t="shared" si="38"/>
        <v/>
      </c>
      <c r="G476" s="1"/>
      <c r="H476" s="1"/>
      <c r="I476" s="1"/>
      <c r="J476" s="1"/>
      <c r="L476" s="1"/>
    </row>
    <row r="477" spans="1:12" x14ac:dyDescent="0.35">
      <c r="A477" s="3" t="str">
        <f>IF(B477&lt;&gt;"",476,"")</f>
        <v/>
      </c>
      <c r="B477" s="13" t="str">
        <f t="shared" si="35"/>
        <v/>
      </c>
      <c r="C477" s="13" t="str">
        <f t="shared" si="36"/>
        <v/>
      </c>
      <c r="D477" s="13" t="str">
        <f t="shared" si="39"/>
        <v/>
      </c>
      <c r="E477" s="13" t="str">
        <f t="shared" si="37"/>
        <v/>
      </c>
      <c r="F477" s="14" t="str">
        <f t="shared" si="38"/>
        <v/>
      </c>
      <c r="G477" s="1"/>
      <c r="H477" s="1"/>
      <c r="I477" s="1"/>
      <c r="J477" s="1"/>
      <c r="L477" s="1"/>
    </row>
    <row r="478" spans="1:12" x14ac:dyDescent="0.35">
      <c r="A478" s="3" t="str">
        <f>IF(B478&lt;&gt;"",477,"")</f>
        <v/>
      </c>
      <c r="B478" s="13" t="str">
        <f t="shared" si="35"/>
        <v/>
      </c>
      <c r="C478" s="13" t="str">
        <f t="shared" si="36"/>
        <v/>
      </c>
      <c r="D478" s="13" t="str">
        <f t="shared" si="39"/>
        <v/>
      </c>
      <c r="E478" s="13" t="str">
        <f t="shared" si="37"/>
        <v/>
      </c>
      <c r="F478" s="14" t="str">
        <f t="shared" si="38"/>
        <v/>
      </c>
      <c r="G478" s="1"/>
      <c r="H478" s="1"/>
      <c r="I478" s="1"/>
      <c r="J478" s="1"/>
      <c r="L478" s="1"/>
    </row>
    <row r="479" spans="1:12" x14ac:dyDescent="0.35">
      <c r="A479" s="3" t="str">
        <f>IF(B479&lt;&gt;"",478,"")</f>
        <v/>
      </c>
      <c r="B479" s="13" t="str">
        <f t="shared" si="35"/>
        <v/>
      </c>
      <c r="C479" s="13" t="str">
        <f t="shared" si="36"/>
        <v/>
      </c>
      <c r="D479" s="13" t="str">
        <f t="shared" si="39"/>
        <v/>
      </c>
      <c r="E479" s="13" t="str">
        <f t="shared" si="37"/>
        <v/>
      </c>
      <c r="F479" s="14" t="str">
        <f t="shared" si="38"/>
        <v/>
      </c>
      <c r="G479" s="1"/>
      <c r="H479" s="1"/>
      <c r="I479" s="1"/>
      <c r="J479" s="1"/>
      <c r="L479" s="1"/>
    </row>
    <row r="480" spans="1:12" x14ac:dyDescent="0.35">
      <c r="A480" s="3" t="str">
        <f>IF(B480&lt;&gt;"",479,"")</f>
        <v/>
      </c>
      <c r="B480" s="13" t="str">
        <f t="shared" si="35"/>
        <v/>
      </c>
      <c r="C480" s="13" t="str">
        <f t="shared" si="36"/>
        <v/>
      </c>
      <c r="D480" s="13" t="str">
        <f t="shared" si="39"/>
        <v/>
      </c>
      <c r="E480" s="13" t="str">
        <f t="shared" si="37"/>
        <v/>
      </c>
      <c r="F480" s="14" t="str">
        <f t="shared" si="38"/>
        <v/>
      </c>
      <c r="G480" s="1"/>
      <c r="H480" s="1"/>
      <c r="I480" s="1"/>
      <c r="J480" s="1"/>
      <c r="L480" s="1"/>
    </row>
    <row r="481" spans="1:12" x14ac:dyDescent="0.35">
      <c r="A481" s="3" t="str">
        <f>IF(B481&lt;&gt;"",480,"")</f>
        <v/>
      </c>
      <c r="B481" s="13" t="str">
        <f t="shared" si="35"/>
        <v/>
      </c>
      <c r="C481" s="13" t="str">
        <f t="shared" si="36"/>
        <v/>
      </c>
      <c r="D481" s="13" t="str">
        <f t="shared" si="39"/>
        <v/>
      </c>
      <c r="E481" s="13" t="str">
        <f t="shared" si="37"/>
        <v/>
      </c>
      <c r="F481" s="14" t="str">
        <f t="shared" si="38"/>
        <v/>
      </c>
      <c r="G481" s="1"/>
      <c r="H481" s="1"/>
      <c r="I481" s="1"/>
      <c r="J481" s="1"/>
      <c r="L481" s="1"/>
    </row>
    <row r="482" spans="1:12" x14ac:dyDescent="0.35">
      <c r="A482" s="3" t="str">
        <f>IF(B482&lt;&gt;"",481,"")</f>
        <v/>
      </c>
      <c r="B482" s="13" t="str">
        <f t="shared" si="35"/>
        <v/>
      </c>
      <c r="C482" s="13" t="str">
        <f t="shared" si="36"/>
        <v/>
      </c>
      <c r="D482" s="13" t="str">
        <f t="shared" si="39"/>
        <v/>
      </c>
      <c r="E482" s="13" t="str">
        <f t="shared" si="37"/>
        <v/>
      </c>
      <c r="F482" s="14" t="str">
        <f t="shared" si="38"/>
        <v/>
      </c>
      <c r="G482" s="1"/>
      <c r="H482" s="1"/>
      <c r="I482" s="1"/>
      <c r="J482" s="1"/>
      <c r="L482" s="1"/>
    </row>
    <row r="483" spans="1:12" x14ac:dyDescent="0.35">
      <c r="A483" s="3" t="str">
        <f>IF(B483&lt;&gt;"",482,"")</f>
        <v/>
      </c>
      <c r="B483" s="13" t="str">
        <f t="shared" si="35"/>
        <v/>
      </c>
      <c r="C483" s="13" t="str">
        <f t="shared" si="36"/>
        <v/>
      </c>
      <c r="D483" s="13" t="str">
        <f t="shared" si="39"/>
        <v/>
      </c>
      <c r="E483" s="13" t="str">
        <f t="shared" si="37"/>
        <v/>
      </c>
      <c r="F483" s="14" t="str">
        <f t="shared" si="38"/>
        <v/>
      </c>
      <c r="G483" s="1"/>
      <c r="H483" s="1"/>
      <c r="I483" s="1"/>
      <c r="J483" s="1"/>
      <c r="L483" s="1"/>
    </row>
    <row r="484" spans="1:12" x14ac:dyDescent="0.35">
      <c r="A484" s="3" t="str">
        <f>IF(B484&lt;&gt;"",483,"")</f>
        <v/>
      </c>
      <c r="B484" s="13" t="str">
        <f t="shared" si="35"/>
        <v/>
      </c>
      <c r="C484" s="13" t="str">
        <f t="shared" si="36"/>
        <v/>
      </c>
      <c r="D484" s="13" t="str">
        <f t="shared" si="39"/>
        <v/>
      </c>
      <c r="E484" s="13" t="str">
        <f t="shared" si="37"/>
        <v/>
      </c>
      <c r="F484" s="14" t="str">
        <f t="shared" si="38"/>
        <v/>
      </c>
      <c r="G484" s="1"/>
      <c r="H484" s="1"/>
      <c r="I484" s="1"/>
      <c r="J484" s="1"/>
      <c r="L484" s="1"/>
    </row>
    <row r="485" spans="1:12" x14ac:dyDescent="0.35">
      <c r="A485" s="3" t="str">
        <f>IF(B485&lt;&gt;"",484,"")</f>
        <v/>
      </c>
      <c r="B485" s="13" t="str">
        <f t="shared" si="35"/>
        <v/>
      </c>
      <c r="C485" s="13" t="str">
        <f t="shared" si="36"/>
        <v/>
      </c>
      <c r="D485" s="13" t="str">
        <f t="shared" si="39"/>
        <v/>
      </c>
      <c r="E485" s="13" t="str">
        <f t="shared" si="37"/>
        <v/>
      </c>
      <c r="F485" s="14" t="str">
        <f t="shared" si="38"/>
        <v/>
      </c>
      <c r="G485" s="1"/>
      <c r="H485" s="1"/>
      <c r="I485" s="1"/>
      <c r="J485" s="1"/>
      <c r="L485" s="1"/>
    </row>
    <row r="486" spans="1:12" x14ac:dyDescent="0.35">
      <c r="A486" s="3" t="str">
        <f>IF(B486&lt;&gt;"",485,"")</f>
        <v/>
      </c>
      <c r="B486" s="13" t="str">
        <f t="shared" si="35"/>
        <v/>
      </c>
      <c r="C486" s="13" t="str">
        <f t="shared" si="36"/>
        <v/>
      </c>
      <c r="D486" s="13" t="str">
        <f t="shared" si="39"/>
        <v/>
      </c>
      <c r="E486" s="13" t="str">
        <f t="shared" si="37"/>
        <v/>
      </c>
      <c r="F486" s="14" t="str">
        <f t="shared" si="38"/>
        <v/>
      </c>
      <c r="G486" s="1"/>
      <c r="H486" s="1"/>
      <c r="I486" s="1"/>
      <c r="J486" s="1"/>
      <c r="L486" s="1"/>
    </row>
    <row r="487" spans="1:12" x14ac:dyDescent="0.35">
      <c r="A487" s="3" t="str">
        <f>IF(B487&lt;&gt;"",486,"")</f>
        <v/>
      </c>
      <c r="B487" s="13" t="str">
        <f t="shared" si="35"/>
        <v/>
      </c>
      <c r="C487" s="13" t="str">
        <f t="shared" si="36"/>
        <v/>
      </c>
      <c r="D487" s="13" t="str">
        <f t="shared" si="39"/>
        <v/>
      </c>
      <c r="E487" s="13" t="str">
        <f t="shared" si="37"/>
        <v/>
      </c>
      <c r="F487" s="14" t="str">
        <f t="shared" si="38"/>
        <v/>
      </c>
      <c r="G487" s="1"/>
      <c r="H487" s="1"/>
      <c r="I487" s="1"/>
      <c r="J487" s="1"/>
      <c r="L487" s="1"/>
    </row>
    <row r="488" spans="1:12" x14ac:dyDescent="0.35">
      <c r="A488" s="3" t="str">
        <f>IF(B488&lt;&gt;"",487,"")</f>
        <v/>
      </c>
      <c r="B488" s="13" t="str">
        <f t="shared" si="35"/>
        <v/>
      </c>
      <c r="C488" s="13" t="str">
        <f t="shared" si="36"/>
        <v/>
      </c>
      <c r="D488" s="13" t="str">
        <f t="shared" si="39"/>
        <v/>
      </c>
      <c r="E488" s="13" t="str">
        <f t="shared" si="37"/>
        <v/>
      </c>
      <c r="F488" s="14" t="str">
        <f t="shared" si="38"/>
        <v/>
      </c>
      <c r="G488" s="1"/>
      <c r="H488" s="1"/>
      <c r="I488" s="1"/>
      <c r="J488" s="1"/>
      <c r="L488" s="1"/>
    </row>
    <row r="489" spans="1:12" x14ac:dyDescent="0.35">
      <c r="A489" s="3" t="str">
        <f>IF(B489&lt;&gt;"",488,"")</f>
        <v/>
      </c>
      <c r="B489" s="13" t="str">
        <f t="shared" si="35"/>
        <v/>
      </c>
      <c r="C489" s="13" t="str">
        <f t="shared" si="36"/>
        <v/>
      </c>
      <c r="D489" s="13" t="str">
        <f t="shared" si="39"/>
        <v/>
      </c>
      <c r="E489" s="13" t="str">
        <f t="shared" si="37"/>
        <v/>
      </c>
      <c r="F489" s="14" t="str">
        <f t="shared" si="38"/>
        <v/>
      </c>
      <c r="G489" s="1"/>
      <c r="H489" s="1"/>
      <c r="I489" s="1"/>
      <c r="J489" s="1"/>
      <c r="L489" s="1"/>
    </row>
    <row r="490" spans="1:12" x14ac:dyDescent="0.35">
      <c r="A490" s="3" t="str">
        <f>IF(B490&lt;&gt;"",489,"")</f>
        <v/>
      </c>
      <c r="B490" s="13" t="str">
        <f t="shared" ref="B490:B553" si="40">IFERROR(IF(B489-D489&gt;=0.01,B489-D489,""),"")</f>
        <v/>
      </c>
      <c r="C490" s="13" t="str">
        <f t="shared" ref="C490:C553" si="41">IFERROR(B490*$I$4/12,"")</f>
        <v/>
      </c>
      <c r="D490" s="13" t="str">
        <f t="shared" si="39"/>
        <v/>
      </c>
      <c r="E490" s="13" t="str">
        <f t="shared" ref="E490:E553" si="42">IF(A490&lt;&gt;"",B490-D490,"")</f>
        <v/>
      </c>
      <c r="F490" s="14" t="str">
        <f t="shared" si="38"/>
        <v/>
      </c>
      <c r="G490" s="1"/>
      <c r="H490" s="1"/>
      <c r="I490" s="1"/>
      <c r="J490" s="1"/>
      <c r="L490" s="1"/>
    </row>
    <row r="491" spans="1:12" x14ac:dyDescent="0.35">
      <c r="A491" s="3" t="str">
        <f>IF(B491&lt;&gt;"",490,"")</f>
        <v/>
      </c>
      <c r="B491" s="13" t="str">
        <f t="shared" si="40"/>
        <v/>
      </c>
      <c r="C491" s="13" t="str">
        <f t="shared" si="41"/>
        <v/>
      </c>
      <c r="D491" s="13" t="str">
        <f t="shared" si="39"/>
        <v/>
      </c>
      <c r="E491" s="13" t="str">
        <f t="shared" si="42"/>
        <v/>
      </c>
      <c r="F491" s="14" t="str">
        <f t="shared" si="38"/>
        <v/>
      </c>
      <c r="G491" s="1"/>
      <c r="H491" s="1"/>
      <c r="I491" s="1"/>
      <c r="J491" s="1"/>
      <c r="L491" s="1"/>
    </row>
    <row r="492" spans="1:12" x14ac:dyDescent="0.35">
      <c r="A492" s="3" t="str">
        <f>IF(B492&lt;&gt;"",491,"")</f>
        <v/>
      </c>
      <c r="B492" s="13" t="str">
        <f t="shared" si="40"/>
        <v/>
      </c>
      <c r="C492" s="13" t="str">
        <f t="shared" si="41"/>
        <v/>
      </c>
      <c r="D492" s="13" t="str">
        <f t="shared" si="39"/>
        <v/>
      </c>
      <c r="E492" s="13" t="str">
        <f t="shared" si="42"/>
        <v/>
      </c>
      <c r="F492" s="14" t="str">
        <f t="shared" si="38"/>
        <v/>
      </c>
      <c r="G492" s="1"/>
      <c r="H492" s="1"/>
      <c r="I492" s="1"/>
      <c r="J492" s="1"/>
      <c r="L492" s="1"/>
    </row>
    <row r="493" spans="1:12" x14ac:dyDescent="0.35">
      <c r="A493" s="3" t="str">
        <f>IF(B493&lt;&gt;"",492,"")</f>
        <v/>
      </c>
      <c r="B493" s="13" t="str">
        <f t="shared" si="40"/>
        <v/>
      </c>
      <c r="C493" s="13" t="str">
        <f t="shared" si="41"/>
        <v/>
      </c>
      <c r="D493" s="13" t="str">
        <f t="shared" si="39"/>
        <v/>
      </c>
      <c r="E493" s="13" t="str">
        <f t="shared" si="42"/>
        <v/>
      </c>
      <c r="F493" s="14" t="str">
        <f t="shared" si="38"/>
        <v/>
      </c>
      <c r="G493" s="1"/>
      <c r="H493" s="1"/>
      <c r="I493" s="1"/>
      <c r="J493" s="1"/>
      <c r="L493" s="1"/>
    </row>
    <row r="494" spans="1:12" x14ac:dyDescent="0.35">
      <c r="A494" s="3" t="str">
        <f>IF(B494&lt;&gt;"",493,"")</f>
        <v/>
      </c>
      <c r="B494" s="13" t="str">
        <f t="shared" si="40"/>
        <v/>
      </c>
      <c r="C494" s="13" t="str">
        <f t="shared" si="41"/>
        <v/>
      </c>
      <c r="D494" s="13" t="str">
        <f t="shared" si="39"/>
        <v/>
      </c>
      <c r="E494" s="13" t="str">
        <f t="shared" si="42"/>
        <v/>
      </c>
      <c r="F494" s="14" t="str">
        <f t="shared" si="38"/>
        <v/>
      </c>
      <c r="G494" s="1"/>
      <c r="H494" s="1"/>
      <c r="I494" s="1"/>
      <c r="J494" s="1"/>
      <c r="L494" s="1"/>
    </row>
    <row r="495" spans="1:12" x14ac:dyDescent="0.35">
      <c r="A495" s="3" t="str">
        <f>IF(B495&lt;&gt;"",494,"")</f>
        <v/>
      </c>
      <c r="B495" s="13" t="str">
        <f t="shared" si="40"/>
        <v/>
      </c>
      <c r="C495" s="13" t="str">
        <f t="shared" si="41"/>
        <v/>
      </c>
      <c r="D495" s="13" t="str">
        <f t="shared" si="39"/>
        <v/>
      </c>
      <c r="E495" s="13" t="str">
        <f t="shared" si="42"/>
        <v/>
      </c>
      <c r="F495" s="14" t="str">
        <f t="shared" si="38"/>
        <v/>
      </c>
      <c r="G495" s="1"/>
      <c r="H495" s="1"/>
      <c r="I495" s="1"/>
      <c r="J495" s="1"/>
      <c r="L495" s="1"/>
    </row>
    <row r="496" spans="1:12" x14ac:dyDescent="0.35">
      <c r="A496" s="3" t="str">
        <f>IF(B496&lt;&gt;"",495,"")</f>
        <v/>
      </c>
      <c r="B496" s="13" t="str">
        <f t="shared" si="40"/>
        <v/>
      </c>
      <c r="C496" s="13" t="str">
        <f t="shared" si="41"/>
        <v/>
      </c>
      <c r="D496" s="13" t="str">
        <f t="shared" si="39"/>
        <v/>
      </c>
      <c r="E496" s="13" t="str">
        <f t="shared" si="42"/>
        <v/>
      </c>
      <c r="F496" s="14" t="str">
        <f t="shared" si="38"/>
        <v/>
      </c>
      <c r="G496" s="1"/>
      <c r="H496" s="1"/>
      <c r="I496" s="1"/>
      <c r="J496" s="1"/>
      <c r="L496" s="1"/>
    </row>
    <row r="497" spans="1:12" x14ac:dyDescent="0.35">
      <c r="A497" s="3" t="str">
        <f>IF(B497&lt;&gt;"",496,"")</f>
        <v/>
      </c>
      <c r="B497" s="13" t="str">
        <f t="shared" si="40"/>
        <v/>
      </c>
      <c r="C497" s="13" t="str">
        <f t="shared" si="41"/>
        <v/>
      </c>
      <c r="D497" s="13" t="str">
        <f t="shared" si="39"/>
        <v/>
      </c>
      <c r="E497" s="13" t="str">
        <f t="shared" si="42"/>
        <v/>
      </c>
      <c r="F497" s="14" t="str">
        <f t="shared" si="38"/>
        <v/>
      </c>
      <c r="G497" s="1"/>
      <c r="H497" s="1"/>
      <c r="I497" s="1"/>
      <c r="J497" s="1"/>
      <c r="L497" s="1"/>
    </row>
    <row r="498" spans="1:12" x14ac:dyDescent="0.35">
      <c r="A498" s="3" t="str">
        <f>IF(B498&lt;&gt;"",497,"")</f>
        <v/>
      </c>
      <c r="B498" s="13" t="str">
        <f t="shared" si="40"/>
        <v/>
      </c>
      <c r="C498" s="13" t="str">
        <f t="shared" si="41"/>
        <v/>
      </c>
      <c r="D498" s="13" t="str">
        <f t="shared" si="39"/>
        <v/>
      </c>
      <c r="E498" s="13" t="str">
        <f t="shared" si="42"/>
        <v/>
      </c>
      <c r="F498" s="14" t="str">
        <f t="shared" si="38"/>
        <v/>
      </c>
      <c r="G498" s="1"/>
      <c r="H498" s="1"/>
      <c r="I498" s="1"/>
      <c r="J498" s="1"/>
      <c r="L498" s="1"/>
    </row>
    <row r="499" spans="1:12" x14ac:dyDescent="0.35">
      <c r="A499" s="3" t="str">
        <f>IF(B499&lt;&gt;"",498,"")</f>
        <v/>
      </c>
      <c r="B499" s="13" t="str">
        <f t="shared" si="40"/>
        <v/>
      </c>
      <c r="C499" s="13" t="str">
        <f t="shared" si="41"/>
        <v/>
      </c>
      <c r="D499" s="13" t="str">
        <f t="shared" si="39"/>
        <v/>
      </c>
      <c r="E499" s="13" t="str">
        <f t="shared" si="42"/>
        <v/>
      </c>
      <c r="F499" s="14" t="str">
        <f t="shared" si="38"/>
        <v/>
      </c>
      <c r="G499" s="1"/>
      <c r="H499" s="1"/>
      <c r="I499" s="1"/>
      <c r="J499" s="1"/>
      <c r="L499" s="1"/>
    </row>
    <row r="500" spans="1:12" x14ac:dyDescent="0.35">
      <c r="A500" s="3" t="str">
        <f>IF(B500&lt;&gt;"",499,"")</f>
        <v/>
      </c>
      <c r="B500" s="13" t="str">
        <f t="shared" si="40"/>
        <v/>
      </c>
      <c r="C500" s="13" t="str">
        <f t="shared" si="41"/>
        <v/>
      </c>
      <c r="D500" s="13" t="str">
        <f t="shared" si="39"/>
        <v/>
      </c>
      <c r="E500" s="13" t="str">
        <f t="shared" si="42"/>
        <v/>
      </c>
      <c r="F500" s="14" t="str">
        <f t="shared" si="38"/>
        <v/>
      </c>
      <c r="G500" s="1"/>
      <c r="H500" s="1"/>
      <c r="I500" s="1"/>
      <c r="J500" s="1"/>
      <c r="L500" s="1"/>
    </row>
    <row r="501" spans="1:12" x14ac:dyDescent="0.35">
      <c r="A501" s="3" t="str">
        <f>IF(B501&lt;&gt;"",500,"")</f>
        <v/>
      </c>
      <c r="B501" s="13" t="str">
        <f t="shared" si="40"/>
        <v/>
      </c>
      <c r="C501" s="13" t="str">
        <f t="shared" si="41"/>
        <v/>
      </c>
      <c r="D501" s="13" t="str">
        <f t="shared" si="39"/>
        <v/>
      </c>
      <c r="E501" s="13" t="str">
        <f t="shared" si="42"/>
        <v/>
      </c>
      <c r="F501" s="14" t="str">
        <f t="shared" si="38"/>
        <v/>
      </c>
      <c r="G501" s="1"/>
      <c r="H501" s="1"/>
      <c r="I501" s="1"/>
      <c r="J501" s="1"/>
      <c r="L501" s="1"/>
    </row>
    <row r="502" spans="1:12" x14ac:dyDescent="0.35">
      <c r="A502" s="3" t="str">
        <f>IF(B502&lt;&gt;"",501,"")</f>
        <v/>
      </c>
      <c r="B502" s="13" t="str">
        <f t="shared" si="40"/>
        <v/>
      </c>
      <c r="C502" s="13" t="str">
        <f t="shared" si="41"/>
        <v/>
      </c>
      <c r="D502" s="13" t="str">
        <f t="shared" si="39"/>
        <v/>
      </c>
      <c r="E502" s="13" t="str">
        <f t="shared" si="42"/>
        <v/>
      </c>
      <c r="F502" s="14" t="str">
        <f t="shared" si="38"/>
        <v/>
      </c>
      <c r="G502" s="1"/>
      <c r="H502" s="1"/>
      <c r="I502" s="1"/>
      <c r="J502" s="1"/>
      <c r="L502" s="1"/>
    </row>
    <row r="503" spans="1:12" x14ac:dyDescent="0.35">
      <c r="A503" s="3" t="str">
        <f>IF(B503&lt;&gt;"",502,"")</f>
        <v/>
      </c>
      <c r="B503" s="13" t="str">
        <f t="shared" si="40"/>
        <v/>
      </c>
      <c r="C503" s="13" t="str">
        <f t="shared" si="41"/>
        <v/>
      </c>
      <c r="D503" s="13" t="str">
        <f t="shared" si="39"/>
        <v/>
      </c>
      <c r="E503" s="13" t="str">
        <f t="shared" si="42"/>
        <v/>
      </c>
      <c r="F503" s="14" t="str">
        <f t="shared" si="38"/>
        <v/>
      </c>
      <c r="G503" s="1"/>
      <c r="H503" s="1"/>
      <c r="I503" s="1"/>
      <c r="J503" s="1"/>
      <c r="L503" s="1"/>
    </row>
    <row r="504" spans="1:12" x14ac:dyDescent="0.35">
      <c r="A504" s="3" t="str">
        <f>IF(B504&lt;&gt;"",503,"")</f>
        <v/>
      </c>
      <c r="B504" s="13" t="str">
        <f t="shared" si="40"/>
        <v/>
      </c>
      <c r="C504" s="13" t="str">
        <f t="shared" si="41"/>
        <v/>
      </c>
      <c r="D504" s="13" t="str">
        <f t="shared" si="39"/>
        <v/>
      </c>
      <c r="E504" s="13" t="str">
        <f t="shared" si="42"/>
        <v/>
      </c>
      <c r="F504" s="14" t="str">
        <f t="shared" si="38"/>
        <v/>
      </c>
      <c r="G504" s="1"/>
      <c r="H504" s="1"/>
      <c r="I504" s="1"/>
      <c r="J504" s="1"/>
      <c r="L504" s="1"/>
    </row>
    <row r="505" spans="1:12" x14ac:dyDescent="0.35">
      <c r="A505" s="3" t="str">
        <f>IF(B505&lt;&gt;"",504,"")</f>
        <v/>
      </c>
      <c r="B505" s="13" t="str">
        <f t="shared" si="40"/>
        <v/>
      </c>
      <c r="C505" s="13" t="str">
        <f t="shared" si="41"/>
        <v/>
      </c>
      <c r="D505" s="13" t="str">
        <f t="shared" si="39"/>
        <v/>
      </c>
      <c r="E505" s="13" t="str">
        <f t="shared" si="42"/>
        <v/>
      </c>
      <c r="F505" s="14" t="str">
        <f t="shared" si="38"/>
        <v/>
      </c>
      <c r="G505" s="1"/>
      <c r="H505" s="1"/>
      <c r="I505" s="1"/>
      <c r="J505" s="1"/>
      <c r="L505" s="1"/>
    </row>
    <row r="506" spans="1:12" x14ac:dyDescent="0.35">
      <c r="A506" s="3" t="str">
        <f>IF(B506&lt;&gt;"",505,"")</f>
        <v/>
      </c>
      <c r="B506" s="13" t="str">
        <f t="shared" si="40"/>
        <v/>
      </c>
      <c r="C506" s="13" t="str">
        <f t="shared" si="41"/>
        <v/>
      </c>
      <c r="D506" s="13" t="str">
        <f t="shared" si="39"/>
        <v/>
      </c>
      <c r="E506" s="13" t="str">
        <f t="shared" si="42"/>
        <v/>
      </c>
      <c r="F506" s="14" t="str">
        <f t="shared" si="38"/>
        <v/>
      </c>
      <c r="G506" s="1"/>
      <c r="H506" s="1"/>
      <c r="I506" s="1"/>
      <c r="J506" s="1"/>
      <c r="L506" s="1"/>
    </row>
    <row r="507" spans="1:12" x14ac:dyDescent="0.35">
      <c r="A507" s="3" t="str">
        <f>IF(B507&lt;&gt;"",506,"")</f>
        <v/>
      </c>
      <c r="B507" s="13" t="str">
        <f t="shared" si="40"/>
        <v/>
      </c>
      <c r="C507" s="13" t="str">
        <f t="shared" si="41"/>
        <v/>
      </c>
      <c r="D507" s="13" t="str">
        <f t="shared" si="39"/>
        <v/>
      </c>
      <c r="E507" s="13" t="str">
        <f t="shared" si="42"/>
        <v/>
      </c>
      <c r="F507" s="14" t="str">
        <f t="shared" si="38"/>
        <v/>
      </c>
      <c r="G507" s="1"/>
      <c r="H507" s="1"/>
      <c r="I507" s="1"/>
      <c r="J507" s="1"/>
      <c r="L507" s="1"/>
    </row>
    <row r="508" spans="1:12" x14ac:dyDescent="0.35">
      <c r="A508" s="3" t="str">
        <f>IF(B508&lt;&gt;"",507,"")</f>
        <v/>
      </c>
      <c r="B508" s="13" t="str">
        <f t="shared" si="40"/>
        <v/>
      </c>
      <c r="C508" s="13" t="str">
        <f t="shared" si="41"/>
        <v/>
      </c>
      <c r="D508" s="13" t="str">
        <f t="shared" si="39"/>
        <v/>
      </c>
      <c r="E508" s="13" t="str">
        <f t="shared" si="42"/>
        <v/>
      </c>
      <c r="F508" s="14" t="str">
        <f t="shared" si="38"/>
        <v/>
      </c>
      <c r="G508" s="1"/>
      <c r="H508" s="1"/>
      <c r="I508" s="1"/>
      <c r="J508" s="1"/>
      <c r="L508" s="1"/>
    </row>
    <row r="509" spans="1:12" x14ac:dyDescent="0.35">
      <c r="A509" s="3" t="str">
        <f>IF(B509&lt;&gt;"",508,"")</f>
        <v/>
      </c>
      <c r="B509" s="13" t="str">
        <f t="shared" si="40"/>
        <v/>
      </c>
      <c r="C509" s="13" t="str">
        <f t="shared" si="41"/>
        <v/>
      </c>
      <c r="D509" s="13" t="str">
        <f t="shared" si="39"/>
        <v/>
      </c>
      <c r="E509" s="13" t="str">
        <f t="shared" si="42"/>
        <v/>
      </c>
      <c r="F509" s="14" t="str">
        <f t="shared" si="38"/>
        <v/>
      </c>
      <c r="G509" s="1"/>
      <c r="H509" s="1"/>
      <c r="I509" s="1"/>
      <c r="J509" s="1"/>
      <c r="L509" s="1"/>
    </row>
    <row r="510" spans="1:12" x14ac:dyDescent="0.35">
      <c r="A510" s="3" t="str">
        <f>IF(B510&lt;&gt;"",509,"")</f>
        <v/>
      </c>
      <c r="B510" s="13" t="str">
        <f t="shared" si="40"/>
        <v/>
      </c>
      <c r="C510" s="13" t="str">
        <f t="shared" si="41"/>
        <v/>
      </c>
      <c r="D510" s="13" t="str">
        <f t="shared" si="39"/>
        <v/>
      </c>
      <c r="E510" s="13" t="str">
        <f t="shared" si="42"/>
        <v/>
      </c>
      <c r="F510" s="14" t="str">
        <f t="shared" si="38"/>
        <v/>
      </c>
      <c r="G510" s="1"/>
      <c r="H510" s="1"/>
      <c r="I510" s="1"/>
      <c r="J510" s="1"/>
      <c r="L510" s="1"/>
    </row>
    <row r="511" spans="1:12" x14ac:dyDescent="0.35">
      <c r="A511" s="3" t="str">
        <f>IF(B511&lt;&gt;"",510,"")</f>
        <v/>
      </c>
      <c r="B511" s="13" t="str">
        <f t="shared" si="40"/>
        <v/>
      </c>
      <c r="C511" s="13" t="str">
        <f t="shared" si="41"/>
        <v/>
      </c>
      <c r="D511" s="13" t="str">
        <f t="shared" si="39"/>
        <v/>
      </c>
      <c r="E511" s="13" t="str">
        <f t="shared" si="42"/>
        <v/>
      </c>
      <c r="F511" s="14" t="str">
        <f t="shared" si="38"/>
        <v/>
      </c>
      <c r="G511" s="1"/>
      <c r="H511" s="1"/>
      <c r="I511" s="1"/>
      <c r="J511" s="1"/>
      <c r="L511" s="1"/>
    </row>
    <row r="512" spans="1:12" x14ac:dyDescent="0.35">
      <c r="A512" s="3" t="str">
        <f>IF(B512&lt;&gt;"",511,"")</f>
        <v/>
      </c>
      <c r="B512" s="13" t="str">
        <f t="shared" si="40"/>
        <v/>
      </c>
      <c r="C512" s="13" t="str">
        <f t="shared" si="41"/>
        <v/>
      </c>
      <c r="D512" s="13" t="str">
        <f t="shared" si="39"/>
        <v/>
      </c>
      <c r="E512" s="13" t="str">
        <f t="shared" si="42"/>
        <v/>
      </c>
      <c r="F512" s="14" t="str">
        <f t="shared" si="38"/>
        <v/>
      </c>
      <c r="G512" s="1"/>
      <c r="H512" s="1"/>
      <c r="I512" s="1"/>
      <c r="J512" s="1"/>
      <c r="L512" s="1"/>
    </row>
    <row r="513" spans="1:12" x14ac:dyDescent="0.35">
      <c r="A513" s="3" t="str">
        <f>IF(B513&lt;&gt;"",512,"")</f>
        <v/>
      </c>
      <c r="B513" s="13" t="str">
        <f t="shared" si="40"/>
        <v/>
      </c>
      <c r="C513" s="13" t="str">
        <f t="shared" si="41"/>
        <v/>
      </c>
      <c r="D513" s="13" t="str">
        <f t="shared" si="39"/>
        <v/>
      </c>
      <c r="E513" s="13" t="str">
        <f t="shared" si="42"/>
        <v/>
      </c>
      <c r="F513" s="14" t="str">
        <f t="shared" si="38"/>
        <v/>
      </c>
      <c r="G513" s="1"/>
      <c r="H513" s="1"/>
      <c r="I513" s="1"/>
      <c r="J513" s="1"/>
      <c r="L513" s="1"/>
    </row>
    <row r="514" spans="1:12" x14ac:dyDescent="0.35">
      <c r="A514" s="3" t="str">
        <f>IF(B514&lt;&gt;"",513,"")</f>
        <v/>
      </c>
      <c r="B514" s="13" t="str">
        <f t="shared" si="40"/>
        <v/>
      </c>
      <c r="C514" s="13" t="str">
        <f t="shared" si="41"/>
        <v/>
      </c>
      <c r="D514" s="13" t="str">
        <f t="shared" si="39"/>
        <v/>
      </c>
      <c r="E514" s="13" t="str">
        <f t="shared" si="42"/>
        <v/>
      </c>
      <c r="F514" s="14" t="str">
        <f t="shared" ref="F514:F577" si="43">IF(A514&lt;&gt;"",$I$6,"")</f>
        <v/>
      </c>
      <c r="G514" s="1"/>
      <c r="H514" s="1"/>
      <c r="I514" s="1"/>
      <c r="J514" s="1"/>
      <c r="L514" s="1"/>
    </row>
    <row r="515" spans="1:12" x14ac:dyDescent="0.35">
      <c r="A515" s="3" t="str">
        <f>IF(B515&lt;&gt;"",514,"")</f>
        <v/>
      </c>
      <c r="B515" s="13" t="str">
        <f t="shared" si="40"/>
        <v/>
      </c>
      <c r="C515" s="13" t="str">
        <f t="shared" si="41"/>
        <v/>
      </c>
      <c r="D515" s="13" t="str">
        <f t="shared" ref="D515:D578" si="44">IFERROR(F515-C515,"")</f>
        <v/>
      </c>
      <c r="E515" s="13" t="str">
        <f t="shared" si="42"/>
        <v/>
      </c>
      <c r="F515" s="14" t="str">
        <f t="shared" si="43"/>
        <v/>
      </c>
      <c r="G515" s="1"/>
      <c r="H515" s="1"/>
      <c r="I515" s="1"/>
      <c r="J515" s="1"/>
      <c r="L515" s="1"/>
    </row>
    <row r="516" spans="1:12" x14ac:dyDescent="0.35">
      <c r="A516" s="3" t="str">
        <f>IF(B516&lt;&gt;"",515,"")</f>
        <v/>
      </c>
      <c r="B516" s="13" t="str">
        <f t="shared" si="40"/>
        <v/>
      </c>
      <c r="C516" s="13" t="str">
        <f t="shared" si="41"/>
        <v/>
      </c>
      <c r="D516" s="13" t="str">
        <f t="shared" si="44"/>
        <v/>
      </c>
      <c r="E516" s="13" t="str">
        <f t="shared" si="42"/>
        <v/>
      </c>
      <c r="F516" s="14" t="str">
        <f t="shared" si="43"/>
        <v/>
      </c>
      <c r="G516" s="1"/>
      <c r="H516" s="1"/>
      <c r="I516" s="1"/>
      <c r="J516" s="1"/>
      <c r="L516" s="1"/>
    </row>
    <row r="517" spans="1:12" x14ac:dyDescent="0.35">
      <c r="A517" s="3" t="str">
        <f>IF(B517&lt;&gt;"",516,"")</f>
        <v/>
      </c>
      <c r="B517" s="13" t="str">
        <f t="shared" si="40"/>
        <v/>
      </c>
      <c r="C517" s="13" t="str">
        <f t="shared" si="41"/>
        <v/>
      </c>
      <c r="D517" s="13" t="str">
        <f t="shared" si="44"/>
        <v/>
      </c>
      <c r="E517" s="13" t="str">
        <f t="shared" si="42"/>
        <v/>
      </c>
      <c r="F517" s="14" t="str">
        <f t="shared" si="43"/>
        <v/>
      </c>
      <c r="G517" s="1"/>
      <c r="H517" s="1"/>
      <c r="I517" s="1"/>
      <c r="J517" s="1"/>
      <c r="L517" s="1"/>
    </row>
    <row r="518" spans="1:12" x14ac:dyDescent="0.35">
      <c r="A518" s="3" t="str">
        <f>IF(B518&lt;&gt;"",517,"")</f>
        <v/>
      </c>
      <c r="B518" s="13" t="str">
        <f t="shared" si="40"/>
        <v/>
      </c>
      <c r="C518" s="13" t="str">
        <f t="shared" si="41"/>
        <v/>
      </c>
      <c r="D518" s="13" t="str">
        <f t="shared" si="44"/>
        <v/>
      </c>
      <c r="E518" s="13" t="str">
        <f t="shared" si="42"/>
        <v/>
      </c>
      <c r="F518" s="14" t="str">
        <f t="shared" si="43"/>
        <v/>
      </c>
      <c r="G518" s="1"/>
      <c r="H518" s="1"/>
      <c r="I518" s="1"/>
      <c r="J518" s="1"/>
      <c r="L518" s="1"/>
    </row>
    <row r="519" spans="1:12" x14ac:dyDescent="0.35">
      <c r="A519" s="3" t="str">
        <f>IF(B519&lt;&gt;"",518,"")</f>
        <v/>
      </c>
      <c r="B519" s="13" t="str">
        <f t="shared" si="40"/>
        <v/>
      </c>
      <c r="C519" s="13" t="str">
        <f t="shared" si="41"/>
        <v/>
      </c>
      <c r="D519" s="13" t="str">
        <f t="shared" si="44"/>
        <v/>
      </c>
      <c r="E519" s="13" t="str">
        <f t="shared" si="42"/>
        <v/>
      </c>
      <c r="F519" s="14" t="str">
        <f t="shared" si="43"/>
        <v/>
      </c>
      <c r="G519" s="1"/>
      <c r="H519" s="1"/>
      <c r="I519" s="1"/>
      <c r="J519" s="1"/>
      <c r="L519" s="1"/>
    </row>
    <row r="520" spans="1:12" x14ac:dyDescent="0.35">
      <c r="A520" s="3" t="str">
        <f>IF(B520&lt;&gt;"",519,"")</f>
        <v/>
      </c>
      <c r="B520" s="13" t="str">
        <f t="shared" si="40"/>
        <v/>
      </c>
      <c r="C520" s="13" t="str">
        <f t="shared" si="41"/>
        <v/>
      </c>
      <c r="D520" s="13" t="str">
        <f t="shared" si="44"/>
        <v/>
      </c>
      <c r="E520" s="13" t="str">
        <f t="shared" si="42"/>
        <v/>
      </c>
      <c r="F520" s="14" t="str">
        <f t="shared" si="43"/>
        <v/>
      </c>
      <c r="G520" s="1"/>
      <c r="H520" s="1"/>
      <c r="I520" s="1"/>
      <c r="J520" s="1"/>
      <c r="L520" s="1"/>
    </row>
    <row r="521" spans="1:12" x14ac:dyDescent="0.35">
      <c r="A521" s="3" t="str">
        <f>IF(B521&lt;&gt;"",520,"")</f>
        <v/>
      </c>
      <c r="B521" s="13" t="str">
        <f t="shared" si="40"/>
        <v/>
      </c>
      <c r="C521" s="13" t="str">
        <f t="shared" si="41"/>
        <v/>
      </c>
      <c r="D521" s="13" t="str">
        <f t="shared" si="44"/>
        <v/>
      </c>
      <c r="E521" s="13" t="str">
        <f t="shared" si="42"/>
        <v/>
      </c>
      <c r="F521" s="14" t="str">
        <f t="shared" si="43"/>
        <v/>
      </c>
      <c r="G521" s="1"/>
      <c r="H521" s="1"/>
      <c r="I521" s="1"/>
      <c r="J521" s="1"/>
      <c r="L521" s="1"/>
    </row>
    <row r="522" spans="1:12" x14ac:dyDescent="0.35">
      <c r="A522" s="3" t="str">
        <f>IF(B522&lt;&gt;"",521,"")</f>
        <v/>
      </c>
      <c r="B522" s="13" t="str">
        <f t="shared" si="40"/>
        <v/>
      </c>
      <c r="C522" s="13" t="str">
        <f t="shared" si="41"/>
        <v/>
      </c>
      <c r="D522" s="13" t="str">
        <f t="shared" si="44"/>
        <v/>
      </c>
      <c r="E522" s="13" t="str">
        <f t="shared" si="42"/>
        <v/>
      </c>
      <c r="F522" s="14" t="str">
        <f t="shared" si="43"/>
        <v/>
      </c>
      <c r="G522" s="1"/>
      <c r="H522" s="1"/>
      <c r="I522" s="1"/>
      <c r="J522" s="1"/>
      <c r="L522" s="1"/>
    </row>
    <row r="523" spans="1:12" x14ac:dyDescent="0.35">
      <c r="A523" s="3" t="str">
        <f>IF(B523&lt;&gt;"",522,"")</f>
        <v/>
      </c>
      <c r="B523" s="13" t="str">
        <f t="shared" si="40"/>
        <v/>
      </c>
      <c r="C523" s="13" t="str">
        <f t="shared" si="41"/>
        <v/>
      </c>
      <c r="D523" s="13" t="str">
        <f t="shared" si="44"/>
        <v/>
      </c>
      <c r="E523" s="13" t="str">
        <f t="shared" si="42"/>
        <v/>
      </c>
      <c r="F523" s="14" t="str">
        <f t="shared" si="43"/>
        <v/>
      </c>
      <c r="G523" s="1"/>
      <c r="H523" s="1"/>
      <c r="I523" s="1"/>
      <c r="J523" s="1"/>
      <c r="L523" s="1"/>
    </row>
    <row r="524" spans="1:12" x14ac:dyDescent="0.35">
      <c r="A524" s="3" t="str">
        <f>IF(B524&lt;&gt;"",523,"")</f>
        <v/>
      </c>
      <c r="B524" s="13" t="str">
        <f t="shared" si="40"/>
        <v/>
      </c>
      <c r="C524" s="13" t="str">
        <f t="shared" si="41"/>
        <v/>
      </c>
      <c r="D524" s="13" t="str">
        <f t="shared" si="44"/>
        <v/>
      </c>
      <c r="E524" s="13" t="str">
        <f t="shared" si="42"/>
        <v/>
      </c>
      <c r="F524" s="14" t="str">
        <f t="shared" si="43"/>
        <v/>
      </c>
      <c r="G524" s="1"/>
      <c r="H524" s="1"/>
      <c r="I524" s="1"/>
      <c r="J524" s="1"/>
      <c r="L524" s="1"/>
    </row>
    <row r="525" spans="1:12" x14ac:dyDescent="0.35">
      <c r="A525" s="3" t="str">
        <f>IF(B525&lt;&gt;"",524,"")</f>
        <v/>
      </c>
      <c r="B525" s="13" t="str">
        <f t="shared" si="40"/>
        <v/>
      </c>
      <c r="C525" s="13" t="str">
        <f t="shared" si="41"/>
        <v/>
      </c>
      <c r="D525" s="13" t="str">
        <f t="shared" si="44"/>
        <v/>
      </c>
      <c r="E525" s="13" t="str">
        <f t="shared" si="42"/>
        <v/>
      </c>
      <c r="F525" s="14" t="str">
        <f t="shared" si="43"/>
        <v/>
      </c>
      <c r="G525" s="1"/>
      <c r="H525" s="1"/>
      <c r="I525" s="1"/>
      <c r="J525" s="1"/>
      <c r="L525" s="1"/>
    </row>
    <row r="526" spans="1:12" x14ac:dyDescent="0.35">
      <c r="A526" s="3" t="str">
        <f>IF(B526&lt;&gt;"",525,"")</f>
        <v/>
      </c>
      <c r="B526" s="13" t="str">
        <f t="shared" si="40"/>
        <v/>
      </c>
      <c r="C526" s="13" t="str">
        <f t="shared" si="41"/>
        <v/>
      </c>
      <c r="D526" s="13" t="str">
        <f t="shared" si="44"/>
        <v/>
      </c>
      <c r="E526" s="13" t="str">
        <f t="shared" si="42"/>
        <v/>
      </c>
      <c r="F526" s="14" t="str">
        <f t="shared" si="43"/>
        <v/>
      </c>
      <c r="G526" s="1"/>
      <c r="H526" s="1"/>
      <c r="I526" s="1"/>
      <c r="J526" s="1"/>
      <c r="L526" s="1"/>
    </row>
    <row r="527" spans="1:12" x14ac:dyDescent="0.35">
      <c r="A527" s="3" t="str">
        <f>IF(B527&lt;&gt;"",526,"")</f>
        <v/>
      </c>
      <c r="B527" s="13" t="str">
        <f t="shared" si="40"/>
        <v/>
      </c>
      <c r="C527" s="13" t="str">
        <f t="shared" si="41"/>
        <v/>
      </c>
      <c r="D527" s="13" t="str">
        <f t="shared" si="44"/>
        <v/>
      </c>
      <c r="E527" s="13" t="str">
        <f t="shared" si="42"/>
        <v/>
      </c>
      <c r="F527" s="14" t="str">
        <f t="shared" si="43"/>
        <v/>
      </c>
      <c r="G527" s="1"/>
      <c r="H527" s="1"/>
      <c r="I527" s="1"/>
      <c r="J527" s="1"/>
      <c r="L527" s="1"/>
    </row>
    <row r="528" spans="1:12" x14ac:dyDescent="0.35">
      <c r="A528" s="3" t="str">
        <f>IF(B528&lt;&gt;"",527,"")</f>
        <v/>
      </c>
      <c r="B528" s="13" t="str">
        <f t="shared" si="40"/>
        <v/>
      </c>
      <c r="C528" s="13" t="str">
        <f t="shared" si="41"/>
        <v/>
      </c>
      <c r="D528" s="13" t="str">
        <f t="shared" si="44"/>
        <v/>
      </c>
      <c r="E528" s="13" t="str">
        <f t="shared" si="42"/>
        <v/>
      </c>
      <c r="F528" s="14" t="str">
        <f t="shared" si="43"/>
        <v/>
      </c>
      <c r="G528" s="1"/>
      <c r="H528" s="1"/>
      <c r="I528" s="1"/>
      <c r="J528" s="1"/>
      <c r="L528" s="1"/>
    </row>
    <row r="529" spans="1:12" x14ac:dyDescent="0.35">
      <c r="A529" s="3" t="str">
        <f>IF(B529&lt;&gt;"",528,"")</f>
        <v/>
      </c>
      <c r="B529" s="13" t="str">
        <f t="shared" si="40"/>
        <v/>
      </c>
      <c r="C529" s="13" t="str">
        <f t="shared" si="41"/>
        <v/>
      </c>
      <c r="D529" s="13" t="str">
        <f t="shared" si="44"/>
        <v/>
      </c>
      <c r="E529" s="13" t="str">
        <f t="shared" si="42"/>
        <v/>
      </c>
      <c r="F529" s="14" t="str">
        <f t="shared" si="43"/>
        <v/>
      </c>
      <c r="G529" s="1"/>
      <c r="H529" s="1"/>
      <c r="I529" s="1"/>
      <c r="J529" s="1"/>
      <c r="L529" s="1"/>
    </row>
    <row r="530" spans="1:12" x14ac:dyDescent="0.35">
      <c r="A530" s="3" t="str">
        <f>IF(B530&lt;&gt;"",529,"")</f>
        <v/>
      </c>
      <c r="B530" s="13" t="str">
        <f t="shared" si="40"/>
        <v/>
      </c>
      <c r="C530" s="13" t="str">
        <f t="shared" si="41"/>
        <v/>
      </c>
      <c r="D530" s="13" t="str">
        <f t="shared" si="44"/>
        <v/>
      </c>
      <c r="E530" s="13" t="str">
        <f t="shared" si="42"/>
        <v/>
      </c>
      <c r="F530" s="14" t="str">
        <f t="shared" si="43"/>
        <v/>
      </c>
      <c r="G530" s="1"/>
      <c r="H530" s="1"/>
      <c r="I530" s="1"/>
      <c r="J530" s="1"/>
      <c r="L530" s="1"/>
    </row>
    <row r="531" spans="1:12" x14ac:dyDescent="0.35">
      <c r="A531" s="3" t="str">
        <f>IF(B531&lt;&gt;"",530,"")</f>
        <v/>
      </c>
      <c r="B531" s="13" t="str">
        <f t="shared" si="40"/>
        <v/>
      </c>
      <c r="C531" s="13" t="str">
        <f t="shared" si="41"/>
        <v/>
      </c>
      <c r="D531" s="13" t="str">
        <f t="shared" si="44"/>
        <v/>
      </c>
      <c r="E531" s="13" t="str">
        <f t="shared" si="42"/>
        <v/>
      </c>
      <c r="F531" s="14" t="str">
        <f t="shared" si="43"/>
        <v/>
      </c>
      <c r="G531" s="1"/>
      <c r="H531" s="1"/>
      <c r="I531" s="1"/>
      <c r="J531" s="1"/>
      <c r="L531" s="1"/>
    </row>
    <row r="532" spans="1:12" x14ac:dyDescent="0.35">
      <c r="A532" s="3" t="str">
        <f>IF(B532&lt;&gt;"",531,"")</f>
        <v/>
      </c>
      <c r="B532" s="13" t="str">
        <f t="shared" si="40"/>
        <v/>
      </c>
      <c r="C532" s="13" t="str">
        <f t="shared" si="41"/>
        <v/>
      </c>
      <c r="D532" s="13" t="str">
        <f t="shared" si="44"/>
        <v/>
      </c>
      <c r="E532" s="13" t="str">
        <f t="shared" si="42"/>
        <v/>
      </c>
      <c r="F532" s="14" t="str">
        <f t="shared" si="43"/>
        <v/>
      </c>
      <c r="G532" s="1"/>
      <c r="H532" s="1"/>
      <c r="I532" s="1"/>
      <c r="J532" s="1"/>
      <c r="L532" s="1"/>
    </row>
    <row r="533" spans="1:12" x14ac:dyDescent="0.35">
      <c r="A533" s="3" t="str">
        <f>IF(B533&lt;&gt;"",532,"")</f>
        <v/>
      </c>
      <c r="B533" s="13" t="str">
        <f t="shared" si="40"/>
        <v/>
      </c>
      <c r="C533" s="13" t="str">
        <f t="shared" si="41"/>
        <v/>
      </c>
      <c r="D533" s="13" t="str">
        <f t="shared" si="44"/>
        <v/>
      </c>
      <c r="E533" s="13" t="str">
        <f t="shared" si="42"/>
        <v/>
      </c>
      <c r="F533" s="14" t="str">
        <f t="shared" si="43"/>
        <v/>
      </c>
      <c r="G533" s="1"/>
      <c r="H533" s="1"/>
      <c r="I533" s="1"/>
      <c r="J533" s="1"/>
      <c r="L533" s="1"/>
    </row>
    <row r="534" spans="1:12" x14ac:dyDescent="0.35">
      <c r="A534" s="3" t="str">
        <f>IF(B534&lt;&gt;"",533,"")</f>
        <v/>
      </c>
      <c r="B534" s="13" t="str">
        <f t="shared" si="40"/>
        <v/>
      </c>
      <c r="C534" s="13" t="str">
        <f t="shared" si="41"/>
        <v/>
      </c>
      <c r="D534" s="13" t="str">
        <f t="shared" si="44"/>
        <v/>
      </c>
      <c r="E534" s="13" t="str">
        <f t="shared" si="42"/>
        <v/>
      </c>
      <c r="F534" s="14" t="str">
        <f t="shared" si="43"/>
        <v/>
      </c>
      <c r="G534" s="1"/>
      <c r="H534" s="1"/>
      <c r="I534" s="1"/>
      <c r="J534" s="1"/>
      <c r="L534" s="1"/>
    </row>
    <row r="535" spans="1:12" x14ac:dyDescent="0.35">
      <c r="A535" s="3" t="str">
        <f>IF(B535&lt;&gt;"",534,"")</f>
        <v/>
      </c>
      <c r="B535" s="13" t="str">
        <f t="shared" si="40"/>
        <v/>
      </c>
      <c r="C535" s="13" t="str">
        <f t="shared" si="41"/>
        <v/>
      </c>
      <c r="D535" s="13" t="str">
        <f t="shared" si="44"/>
        <v/>
      </c>
      <c r="E535" s="13" t="str">
        <f t="shared" si="42"/>
        <v/>
      </c>
      <c r="F535" s="14" t="str">
        <f t="shared" si="43"/>
        <v/>
      </c>
      <c r="G535" s="1"/>
      <c r="H535" s="1"/>
      <c r="I535" s="1"/>
      <c r="J535" s="1"/>
      <c r="L535" s="1"/>
    </row>
    <row r="536" spans="1:12" x14ac:dyDescent="0.35">
      <c r="A536" s="3" t="str">
        <f>IF(B536&lt;&gt;"",535,"")</f>
        <v/>
      </c>
      <c r="B536" s="13" t="str">
        <f t="shared" si="40"/>
        <v/>
      </c>
      <c r="C536" s="13" t="str">
        <f t="shared" si="41"/>
        <v/>
      </c>
      <c r="D536" s="13" t="str">
        <f t="shared" si="44"/>
        <v/>
      </c>
      <c r="E536" s="13" t="str">
        <f t="shared" si="42"/>
        <v/>
      </c>
      <c r="F536" s="14" t="str">
        <f t="shared" si="43"/>
        <v/>
      </c>
      <c r="G536" s="1"/>
      <c r="H536" s="1"/>
      <c r="I536" s="1"/>
      <c r="J536" s="1"/>
      <c r="L536" s="1"/>
    </row>
    <row r="537" spans="1:12" x14ac:dyDescent="0.35">
      <c r="A537" s="3" t="str">
        <f>IF(B537&lt;&gt;"",536,"")</f>
        <v/>
      </c>
      <c r="B537" s="13" t="str">
        <f t="shared" si="40"/>
        <v/>
      </c>
      <c r="C537" s="13" t="str">
        <f t="shared" si="41"/>
        <v/>
      </c>
      <c r="D537" s="13" t="str">
        <f t="shared" si="44"/>
        <v/>
      </c>
      <c r="E537" s="13" t="str">
        <f t="shared" si="42"/>
        <v/>
      </c>
      <c r="F537" s="14" t="str">
        <f t="shared" si="43"/>
        <v/>
      </c>
      <c r="G537" s="1"/>
      <c r="H537" s="1"/>
      <c r="I537" s="1"/>
      <c r="J537" s="1"/>
      <c r="L537" s="1"/>
    </row>
    <row r="538" spans="1:12" x14ac:dyDescent="0.35">
      <c r="A538" s="3" t="str">
        <f>IF(B538&lt;&gt;"",537,"")</f>
        <v/>
      </c>
      <c r="B538" s="13" t="str">
        <f t="shared" si="40"/>
        <v/>
      </c>
      <c r="C538" s="13" t="str">
        <f t="shared" si="41"/>
        <v/>
      </c>
      <c r="D538" s="13" t="str">
        <f t="shared" si="44"/>
        <v/>
      </c>
      <c r="E538" s="13" t="str">
        <f t="shared" si="42"/>
        <v/>
      </c>
      <c r="F538" s="14" t="str">
        <f t="shared" si="43"/>
        <v/>
      </c>
      <c r="G538" s="1"/>
      <c r="H538" s="1"/>
      <c r="I538" s="1"/>
      <c r="J538" s="1"/>
      <c r="L538" s="1"/>
    </row>
    <row r="539" spans="1:12" x14ac:dyDescent="0.35">
      <c r="A539" s="3" t="str">
        <f>IF(B539&lt;&gt;"",538,"")</f>
        <v/>
      </c>
      <c r="B539" s="13" t="str">
        <f t="shared" si="40"/>
        <v/>
      </c>
      <c r="C539" s="13" t="str">
        <f t="shared" si="41"/>
        <v/>
      </c>
      <c r="D539" s="13" t="str">
        <f t="shared" si="44"/>
        <v/>
      </c>
      <c r="E539" s="13" t="str">
        <f t="shared" si="42"/>
        <v/>
      </c>
      <c r="F539" s="14" t="str">
        <f t="shared" si="43"/>
        <v/>
      </c>
      <c r="G539" s="1"/>
      <c r="H539" s="1"/>
      <c r="I539" s="1"/>
      <c r="J539" s="1"/>
      <c r="L539" s="1"/>
    </row>
    <row r="540" spans="1:12" x14ac:dyDescent="0.35">
      <c r="A540" s="3" t="str">
        <f>IF(B540&lt;&gt;"",539,"")</f>
        <v/>
      </c>
      <c r="B540" s="13" t="str">
        <f t="shared" si="40"/>
        <v/>
      </c>
      <c r="C540" s="13" t="str">
        <f t="shared" si="41"/>
        <v/>
      </c>
      <c r="D540" s="13" t="str">
        <f t="shared" si="44"/>
        <v/>
      </c>
      <c r="E540" s="13" t="str">
        <f t="shared" si="42"/>
        <v/>
      </c>
      <c r="F540" s="14" t="str">
        <f t="shared" si="43"/>
        <v/>
      </c>
      <c r="G540" s="1"/>
      <c r="H540" s="1"/>
      <c r="I540" s="1"/>
      <c r="J540" s="1"/>
      <c r="L540" s="1"/>
    </row>
    <row r="541" spans="1:12" x14ac:dyDescent="0.35">
      <c r="A541" s="3" t="str">
        <f>IF(B541&lt;&gt;"",540,"")</f>
        <v/>
      </c>
      <c r="B541" s="13" t="str">
        <f t="shared" si="40"/>
        <v/>
      </c>
      <c r="C541" s="13" t="str">
        <f t="shared" si="41"/>
        <v/>
      </c>
      <c r="D541" s="13" t="str">
        <f t="shared" si="44"/>
        <v/>
      </c>
      <c r="E541" s="13" t="str">
        <f t="shared" si="42"/>
        <v/>
      </c>
      <c r="F541" s="14" t="str">
        <f t="shared" si="43"/>
        <v/>
      </c>
      <c r="G541" s="1"/>
      <c r="H541" s="1"/>
      <c r="I541" s="1"/>
      <c r="J541" s="1"/>
      <c r="L541" s="1"/>
    </row>
    <row r="542" spans="1:12" x14ac:dyDescent="0.35">
      <c r="A542" s="3" t="str">
        <f>IF(B542&lt;&gt;"",541,"")</f>
        <v/>
      </c>
      <c r="B542" s="13" t="str">
        <f t="shared" si="40"/>
        <v/>
      </c>
      <c r="C542" s="13" t="str">
        <f t="shared" si="41"/>
        <v/>
      </c>
      <c r="D542" s="13" t="str">
        <f t="shared" si="44"/>
        <v/>
      </c>
      <c r="E542" s="13" t="str">
        <f t="shared" si="42"/>
        <v/>
      </c>
      <c r="F542" s="14" t="str">
        <f t="shared" si="43"/>
        <v/>
      </c>
      <c r="G542" s="1"/>
      <c r="H542" s="1"/>
      <c r="I542" s="1"/>
      <c r="J542" s="1"/>
      <c r="L542" s="1"/>
    </row>
    <row r="543" spans="1:12" x14ac:dyDescent="0.35">
      <c r="A543" s="3" t="str">
        <f>IF(B543&lt;&gt;"",542,"")</f>
        <v/>
      </c>
      <c r="B543" s="13" t="str">
        <f t="shared" si="40"/>
        <v/>
      </c>
      <c r="C543" s="13" t="str">
        <f t="shared" si="41"/>
        <v/>
      </c>
      <c r="D543" s="13" t="str">
        <f t="shared" si="44"/>
        <v/>
      </c>
      <c r="E543" s="13" t="str">
        <f t="shared" si="42"/>
        <v/>
      </c>
      <c r="F543" s="14" t="str">
        <f t="shared" si="43"/>
        <v/>
      </c>
      <c r="G543" s="1"/>
      <c r="H543" s="1"/>
      <c r="I543" s="1"/>
      <c r="J543" s="1"/>
      <c r="L543" s="1"/>
    </row>
    <row r="544" spans="1:12" x14ac:dyDescent="0.35">
      <c r="A544" s="3" t="str">
        <f>IF(B544&lt;&gt;"",543,"")</f>
        <v/>
      </c>
      <c r="B544" s="13" t="str">
        <f t="shared" si="40"/>
        <v/>
      </c>
      <c r="C544" s="13" t="str">
        <f t="shared" si="41"/>
        <v/>
      </c>
      <c r="D544" s="13" t="str">
        <f t="shared" si="44"/>
        <v/>
      </c>
      <c r="E544" s="13" t="str">
        <f t="shared" si="42"/>
        <v/>
      </c>
      <c r="F544" s="14" t="str">
        <f t="shared" si="43"/>
        <v/>
      </c>
      <c r="G544" s="1"/>
      <c r="H544" s="1"/>
      <c r="I544" s="1"/>
      <c r="J544" s="1"/>
      <c r="L544" s="1"/>
    </row>
    <row r="545" spans="1:12" x14ac:dyDescent="0.35">
      <c r="A545" s="3" t="str">
        <f>IF(B545&lt;&gt;"",544,"")</f>
        <v/>
      </c>
      <c r="B545" s="13" t="str">
        <f t="shared" si="40"/>
        <v/>
      </c>
      <c r="C545" s="13" t="str">
        <f t="shared" si="41"/>
        <v/>
      </c>
      <c r="D545" s="13" t="str">
        <f t="shared" si="44"/>
        <v/>
      </c>
      <c r="E545" s="13" t="str">
        <f t="shared" si="42"/>
        <v/>
      </c>
      <c r="F545" s="14" t="str">
        <f t="shared" si="43"/>
        <v/>
      </c>
      <c r="G545" s="1"/>
      <c r="H545" s="1"/>
      <c r="I545" s="1"/>
      <c r="J545" s="1"/>
      <c r="L545" s="1"/>
    </row>
    <row r="546" spans="1:12" x14ac:dyDescent="0.35">
      <c r="A546" s="3" t="str">
        <f>IF(B546&lt;&gt;"",545,"")</f>
        <v/>
      </c>
      <c r="B546" s="13" t="str">
        <f t="shared" si="40"/>
        <v/>
      </c>
      <c r="C546" s="13" t="str">
        <f t="shared" si="41"/>
        <v/>
      </c>
      <c r="D546" s="13" t="str">
        <f t="shared" si="44"/>
        <v/>
      </c>
      <c r="E546" s="13" t="str">
        <f t="shared" si="42"/>
        <v/>
      </c>
      <c r="F546" s="14" t="str">
        <f t="shared" si="43"/>
        <v/>
      </c>
      <c r="G546" s="1"/>
      <c r="H546" s="1"/>
      <c r="I546" s="1"/>
      <c r="J546" s="1"/>
      <c r="L546" s="1"/>
    </row>
    <row r="547" spans="1:12" x14ac:dyDescent="0.35">
      <c r="A547" s="3" t="str">
        <f>IF(B547&lt;&gt;"",546,"")</f>
        <v/>
      </c>
      <c r="B547" s="13" t="str">
        <f t="shared" si="40"/>
        <v/>
      </c>
      <c r="C547" s="13" t="str">
        <f t="shared" si="41"/>
        <v/>
      </c>
      <c r="D547" s="13" t="str">
        <f t="shared" si="44"/>
        <v/>
      </c>
      <c r="E547" s="13" t="str">
        <f t="shared" si="42"/>
        <v/>
      </c>
      <c r="F547" s="14" t="str">
        <f t="shared" si="43"/>
        <v/>
      </c>
      <c r="G547" s="1"/>
      <c r="H547" s="1"/>
      <c r="I547" s="1"/>
      <c r="J547" s="1"/>
      <c r="L547" s="1"/>
    </row>
    <row r="548" spans="1:12" x14ac:dyDescent="0.35">
      <c r="A548" s="3" t="str">
        <f>IF(B548&lt;&gt;"",547,"")</f>
        <v/>
      </c>
      <c r="B548" s="13" t="str">
        <f t="shared" si="40"/>
        <v/>
      </c>
      <c r="C548" s="13" t="str">
        <f t="shared" si="41"/>
        <v/>
      </c>
      <c r="D548" s="13" t="str">
        <f t="shared" si="44"/>
        <v/>
      </c>
      <c r="E548" s="13" t="str">
        <f t="shared" si="42"/>
        <v/>
      </c>
      <c r="F548" s="14" t="str">
        <f t="shared" si="43"/>
        <v/>
      </c>
      <c r="G548" s="1"/>
      <c r="H548" s="1"/>
      <c r="I548" s="1"/>
      <c r="J548" s="1"/>
      <c r="L548" s="1"/>
    </row>
    <row r="549" spans="1:12" x14ac:dyDescent="0.35">
      <c r="A549" s="3" t="str">
        <f>IF(B549&lt;&gt;"",548,"")</f>
        <v/>
      </c>
      <c r="B549" s="13" t="str">
        <f t="shared" si="40"/>
        <v/>
      </c>
      <c r="C549" s="13" t="str">
        <f t="shared" si="41"/>
        <v/>
      </c>
      <c r="D549" s="13" t="str">
        <f t="shared" si="44"/>
        <v/>
      </c>
      <c r="E549" s="13" t="str">
        <f t="shared" si="42"/>
        <v/>
      </c>
      <c r="F549" s="14" t="str">
        <f t="shared" si="43"/>
        <v/>
      </c>
      <c r="G549" s="1"/>
      <c r="H549" s="1"/>
      <c r="I549" s="1"/>
      <c r="J549" s="1"/>
      <c r="L549" s="1"/>
    </row>
    <row r="550" spans="1:12" x14ac:dyDescent="0.35">
      <c r="A550" s="3" t="str">
        <f>IF(B550&lt;&gt;"",549,"")</f>
        <v/>
      </c>
      <c r="B550" s="13" t="str">
        <f t="shared" si="40"/>
        <v/>
      </c>
      <c r="C550" s="13" t="str">
        <f t="shared" si="41"/>
        <v/>
      </c>
      <c r="D550" s="13" t="str">
        <f t="shared" si="44"/>
        <v/>
      </c>
      <c r="E550" s="13" t="str">
        <f t="shared" si="42"/>
        <v/>
      </c>
      <c r="F550" s="14" t="str">
        <f t="shared" si="43"/>
        <v/>
      </c>
      <c r="G550" s="1"/>
      <c r="H550" s="1"/>
      <c r="I550" s="1"/>
      <c r="J550" s="1"/>
      <c r="L550" s="1"/>
    </row>
    <row r="551" spans="1:12" x14ac:dyDescent="0.35">
      <c r="A551" s="3" t="str">
        <f>IF(B551&lt;&gt;"",550,"")</f>
        <v/>
      </c>
      <c r="B551" s="13" t="str">
        <f t="shared" si="40"/>
        <v/>
      </c>
      <c r="C551" s="13" t="str">
        <f t="shared" si="41"/>
        <v/>
      </c>
      <c r="D551" s="13" t="str">
        <f t="shared" si="44"/>
        <v/>
      </c>
      <c r="E551" s="13" t="str">
        <f t="shared" si="42"/>
        <v/>
      </c>
      <c r="F551" s="14" t="str">
        <f t="shared" si="43"/>
        <v/>
      </c>
      <c r="G551" s="1"/>
      <c r="H551" s="1"/>
      <c r="I551" s="1"/>
      <c r="J551" s="1"/>
      <c r="L551" s="1"/>
    </row>
    <row r="552" spans="1:12" x14ac:dyDescent="0.35">
      <c r="A552" s="3" t="str">
        <f>IF(B552&lt;&gt;"",551,"")</f>
        <v/>
      </c>
      <c r="B552" s="13" t="str">
        <f t="shared" si="40"/>
        <v/>
      </c>
      <c r="C552" s="13" t="str">
        <f t="shared" si="41"/>
        <v/>
      </c>
      <c r="D552" s="13" t="str">
        <f t="shared" si="44"/>
        <v/>
      </c>
      <c r="E552" s="13" t="str">
        <f t="shared" si="42"/>
        <v/>
      </c>
      <c r="F552" s="14" t="str">
        <f t="shared" si="43"/>
        <v/>
      </c>
      <c r="G552" s="1"/>
      <c r="H552" s="1"/>
      <c r="I552" s="1"/>
      <c r="J552" s="1"/>
      <c r="L552" s="1"/>
    </row>
    <row r="553" spans="1:12" x14ac:dyDescent="0.35">
      <c r="A553" s="3" t="str">
        <f>IF(B553&lt;&gt;"",552,"")</f>
        <v/>
      </c>
      <c r="B553" s="13" t="str">
        <f t="shared" si="40"/>
        <v/>
      </c>
      <c r="C553" s="13" t="str">
        <f t="shared" si="41"/>
        <v/>
      </c>
      <c r="D553" s="13" t="str">
        <f t="shared" si="44"/>
        <v/>
      </c>
      <c r="E553" s="13" t="str">
        <f t="shared" si="42"/>
        <v/>
      </c>
      <c r="F553" s="14" t="str">
        <f t="shared" si="43"/>
        <v/>
      </c>
      <c r="G553" s="1"/>
      <c r="H553" s="1"/>
      <c r="I553" s="1"/>
      <c r="J553" s="1"/>
      <c r="L553" s="1"/>
    </row>
    <row r="554" spans="1:12" x14ac:dyDescent="0.35">
      <c r="A554" s="3" t="str">
        <f>IF(B554&lt;&gt;"",553,"")</f>
        <v/>
      </c>
      <c r="B554" s="13" t="str">
        <f t="shared" ref="B554:B601" si="45">IFERROR(IF(B553-D553&gt;=0.01,B553-D553,""),"")</f>
        <v/>
      </c>
      <c r="C554" s="13" t="str">
        <f t="shared" ref="C554:C601" si="46">IFERROR(B554*$I$4/12,"")</f>
        <v/>
      </c>
      <c r="D554" s="13" t="str">
        <f t="shared" si="44"/>
        <v/>
      </c>
      <c r="E554" s="13" t="str">
        <f t="shared" ref="E554:E601" si="47">IF(A554&lt;&gt;"",B554-D554,"")</f>
        <v/>
      </c>
      <c r="F554" s="14" t="str">
        <f t="shared" si="43"/>
        <v/>
      </c>
      <c r="G554" s="1"/>
      <c r="H554" s="1"/>
      <c r="I554" s="1"/>
      <c r="J554" s="1"/>
      <c r="L554" s="1"/>
    </row>
    <row r="555" spans="1:12" x14ac:dyDescent="0.35">
      <c r="A555" s="3" t="str">
        <f>IF(B555&lt;&gt;"",554,"")</f>
        <v/>
      </c>
      <c r="B555" s="13" t="str">
        <f t="shared" si="45"/>
        <v/>
      </c>
      <c r="C555" s="13" t="str">
        <f t="shared" si="46"/>
        <v/>
      </c>
      <c r="D555" s="13" t="str">
        <f t="shared" si="44"/>
        <v/>
      </c>
      <c r="E555" s="13" t="str">
        <f t="shared" si="47"/>
        <v/>
      </c>
      <c r="F555" s="14" t="str">
        <f t="shared" si="43"/>
        <v/>
      </c>
      <c r="G555" s="1"/>
      <c r="H555" s="1"/>
      <c r="I555" s="1"/>
      <c r="J555" s="1"/>
      <c r="L555" s="1"/>
    </row>
    <row r="556" spans="1:12" x14ac:dyDescent="0.35">
      <c r="A556" s="3" t="str">
        <f>IF(B556&lt;&gt;"",555,"")</f>
        <v/>
      </c>
      <c r="B556" s="13" t="str">
        <f t="shared" si="45"/>
        <v/>
      </c>
      <c r="C556" s="13" t="str">
        <f t="shared" si="46"/>
        <v/>
      </c>
      <c r="D556" s="13" t="str">
        <f t="shared" si="44"/>
        <v/>
      </c>
      <c r="E556" s="13" t="str">
        <f t="shared" si="47"/>
        <v/>
      </c>
      <c r="F556" s="14" t="str">
        <f t="shared" si="43"/>
        <v/>
      </c>
      <c r="G556" s="1"/>
      <c r="H556" s="1"/>
      <c r="I556" s="1"/>
      <c r="J556" s="1"/>
      <c r="L556" s="1"/>
    </row>
    <row r="557" spans="1:12" x14ac:dyDescent="0.35">
      <c r="A557" s="3" t="str">
        <f>IF(B557&lt;&gt;"",556,"")</f>
        <v/>
      </c>
      <c r="B557" s="13" t="str">
        <f t="shared" si="45"/>
        <v/>
      </c>
      <c r="C557" s="13" t="str">
        <f t="shared" si="46"/>
        <v/>
      </c>
      <c r="D557" s="13" t="str">
        <f t="shared" si="44"/>
        <v/>
      </c>
      <c r="E557" s="13" t="str">
        <f t="shared" si="47"/>
        <v/>
      </c>
      <c r="F557" s="14" t="str">
        <f t="shared" si="43"/>
        <v/>
      </c>
      <c r="G557" s="1"/>
      <c r="H557" s="1"/>
      <c r="I557" s="1"/>
      <c r="J557" s="1"/>
      <c r="L557" s="1"/>
    </row>
    <row r="558" spans="1:12" x14ac:dyDescent="0.35">
      <c r="A558" s="3" t="str">
        <f>IF(B558&lt;&gt;"",557,"")</f>
        <v/>
      </c>
      <c r="B558" s="13" t="str">
        <f t="shared" si="45"/>
        <v/>
      </c>
      <c r="C558" s="13" t="str">
        <f t="shared" si="46"/>
        <v/>
      </c>
      <c r="D558" s="13" t="str">
        <f t="shared" si="44"/>
        <v/>
      </c>
      <c r="E558" s="13" t="str">
        <f t="shared" si="47"/>
        <v/>
      </c>
      <c r="F558" s="14" t="str">
        <f t="shared" si="43"/>
        <v/>
      </c>
      <c r="G558" s="1"/>
      <c r="H558" s="1"/>
      <c r="I558" s="1"/>
      <c r="J558" s="1"/>
      <c r="L558" s="1"/>
    </row>
    <row r="559" spans="1:12" x14ac:dyDescent="0.35">
      <c r="A559" s="3" t="str">
        <f>IF(B559&lt;&gt;"",558,"")</f>
        <v/>
      </c>
      <c r="B559" s="13" t="str">
        <f t="shared" si="45"/>
        <v/>
      </c>
      <c r="C559" s="13" t="str">
        <f t="shared" si="46"/>
        <v/>
      </c>
      <c r="D559" s="13" t="str">
        <f t="shared" si="44"/>
        <v/>
      </c>
      <c r="E559" s="13" t="str">
        <f t="shared" si="47"/>
        <v/>
      </c>
      <c r="F559" s="14" t="str">
        <f t="shared" si="43"/>
        <v/>
      </c>
      <c r="G559" s="1"/>
      <c r="H559" s="1"/>
      <c r="I559" s="1"/>
      <c r="J559" s="1"/>
      <c r="L559" s="1"/>
    </row>
    <row r="560" spans="1:12" x14ac:dyDescent="0.35">
      <c r="A560" s="3" t="str">
        <f>IF(B560&lt;&gt;"",559,"")</f>
        <v/>
      </c>
      <c r="B560" s="13" t="str">
        <f t="shared" si="45"/>
        <v/>
      </c>
      <c r="C560" s="13" t="str">
        <f t="shared" si="46"/>
        <v/>
      </c>
      <c r="D560" s="13" t="str">
        <f t="shared" si="44"/>
        <v/>
      </c>
      <c r="E560" s="13" t="str">
        <f t="shared" si="47"/>
        <v/>
      </c>
      <c r="F560" s="14" t="str">
        <f t="shared" si="43"/>
        <v/>
      </c>
      <c r="G560" s="1"/>
      <c r="H560" s="1"/>
      <c r="I560" s="1"/>
      <c r="J560" s="1"/>
      <c r="L560" s="1"/>
    </row>
    <row r="561" spans="1:12" x14ac:dyDescent="0.35">
      <c r="A561" s="3" t="str">
        <f>IF(B561&lt;&gt;"",560,"")</f>
        <v/>
      </c>
      <c r="B561" s="13" t="str">
        <f t="shared" si="45"/>
        <v/>
      </c>
      <c r="C561" s="13" t="str">
        <f t="shared" si="46"/>
        <v/>
      </c>
      <c r="D561" s="13" t="str">
        <f t="shared" si="44"/>
        <v/>
      </c>
      <c r="E561" s="13" t="str">
        <f t="shared" si="47"/>
        <v/>
      </c>
      <c r="F561" s="14" t="str">
        <f t="shared" si="43"/>
        <v/>
      </c>
      <c r="G561" s="1"/>
      <c r="H561" s="1"/>
      <c r="I561" s="1"/>
      <c r="J561" s="1"/>
      <c r="L561" s="1"/>
    </row>
    <row r="562" spans="1:12" x14ac:dyDescent="0.35">
      <c r="A562" s="3" t="str">
        <f>IF(B562&lt;&gt;"",561,"")</f>
        <v/>
      </c>
      <c r="B562" s="13" t="str">
        <f t="shared" si="45"/>
        <v/>
      </c>
      <c r="C562" s="13" t="str">
        <f t="shared" si="46"/>
        <v/>
      </c>
      <c r="D562" s="13" t="str">
        <f t="shared" si="44"/>
        <v/>
      </c>
      <c r="E562" s="13" t="str">
        <f t="shared" si="47"/>
        <v/>
      </c>
      <c r="F562" s="14" t="str">
        <f t="shared" si="43"/>
        <v/>
      </c>
      <c r="G562" s="1"/>
      <c r="H562" s="1"/>
      <c r="I562" s="1"/>
      <c r="J562" s="1"/>
      <c r="L562" s="1"/>
    </row>
    <row r="563" spans="1:12" x14ac:dyDescent="0.35">
      <c r="A563" s="3" t="str">
        <f>IF(B563&lt;&gt;"",562,"")</f>
        <v/>
      </c>
      <c r="B563" s="13" t="str">
        <f t="shared" si="45"/>
        <v/>
      </c>
      <c r="C563" s="13" t="str">
        <f t="shared" si="46"/>
        <v/>
      </c>
      <c r="D563" s="13" t="str">
        <f t="shared" si="44"/>
        <v/>
      </c>
      <c r="E563" s="13" t="str">
        <f t="shared" si="47"/>
        <v/>
      </c>
      <c r="F563" s="14" t="str">
        <f t="shared" si="43"/>
        <v/>
      </c>
      <c r="G563" s="1"/>
      <c r="H563" s="1"/>
      <c r="I563" s="1"/>
      <c r="J563" s="1"/>
      <c r="L563" s="1"/>
    </row>
    <row r="564" spans="1:12" x14ac:dyDescent="0.35">
      <c r="A564" s="3" t="str">
        <f>IF(B564&lt;&gt;"",563,"")</f>
        <v/>
      </c>
      <c r="B564" s="13" t="str">
        <f t="shared" si="45"/>
        <v/>
      </c>
      <c r="C564" s="13" t="str">
        <f t="shared" si="46"/>
        <v/>
      </c>
      <c r="D564" s="13" t="str">
        <f t="shared" si="44"/>
        <v/>
      </c>
      <c r="E564" s="13" t="str">
        <f t="shared" si="47"/>
        <v/>
      </c>
      <c r="F564" s="14" t="str">
        <f t="shared" si="43"/>
        <v/>
      </c>
      <c r="G564" s="1"/>
      <c r="H564" s="1"/>
      <c r="I564" s="1"/>
      <c r="J564" s="1"/>
      <c r="L564" s="1"/>
    </row>
    <row r="565" spans="1:12" x14ac:dyDescent="0.35">
      <c r="A565" s="3" t="str">
        <f>IF(B565&lt;&gt;"",564,"")</f>
        <v/>
      </c>
      <c r="B565" s="13" t="str">
        <f t="shared" si="45"/>
        <v/>
      </c>
      <c r="C565" s="13" t="str">
        <f t="shared" si="46"/>
        <v/>
      </c>
      <c r="D565" s="13" t="str">
        <f t="shared" si="44"/>
        <v/>
      </c>
      <c r="E565" s="13" t="str">
        <f t="shared" si="47"/>
        <v/>
      </c>
      <c r="F565" s="14" t="str">
        <f t="shared" si="43"/>
        <v/>
      </c>
      <c r="G565" s="1"/>
      <c r="H565" s="1"/>
      <c r="I565" s="1"/>
      <c r="J565" s="1"/>
      <c r="L565" s="1"/>
    </row>
    <row r="566" spans="1:12" x14ac:dyDescent="0.35">
      <c r="A566" s="3" t="str">
        <f>IF(B566&lt;&gt;"",565,"")</f>
        <v/>
      </c>
      <c r="B566" s="13" t="str">
        <f t="shared" si="45"/>
        <v/>
      </c>
      <c r="C566" s="13" t="str">
        <f t="shared" si="46"/>
        <v/>
      </c>
      <c r="D566" s="13" t="str">
        <f t="shared" si="44"/>
        <v/>
      </c>
      <c r="E566" s="13" t="str">
        <f t="shared" si="47"/>
        <v/>
      </c>
      <c r="F566" s="14" t="str">
        <f t="shared" si="43"/>
        <v/>
      </c>
      <c r="G566" s="1"/>
      <c r="H566" s="1"/>
      <c r="I566" s="1"/>
      <c r="J566" s="1"/>
      <c r="L566" s="1"/>
    </row>
    <row r="567" spans="1:12" x14ac:dyDescent="0.35">
      <c r="A567" s="3" t="str">
        <f>IF(B567&lt;&gt;"",566,"")</f>
        <v/>
      </c>
      <c r="B567" s="13" t="str">
        <f t="shared" si="45"/>
        <v/>
      </c>
      <c r="C567" s="13" t="str">
        <f t="shared" si="46"/>
        <v/>
      </c>
      <c r="D567" s="13" t="str">
        <f t="shared" si="44"/>
        <v/>
      </c>
      <c r="E567" s="13" t="str">
        <f t="shared" si="47"/>
        <v/>
      </c>
      <c r="F567" s="14" t="str">
        <f t="shared" si="43"/>
        <v/>
      </c>
      <c r="G567" s="1"/>
      <c r="H567" s="1"/>
      <c r="I567" s="1"/>
      <c r="J567" s="1"/>
      <c r="L567" s="1"/>
    </row>
    <row r="568" spans="1:12" x14ac:dyDescent="0.35">
      <c r="A568" s="3" t="str">
        <f>IF(B568&lt;&gt;"",567,"")</f>
        <v/>
      </c>
      <c r="B568" s="13" t="str">
        <f t="shared" si="45"/>
        <v/>
      </c>
      <c r="C568" s="13" t="str">
        <f t="shared" si="46"/>
        <v/>
      </c>
      <c r="D568" s="13" t="str">
        <f t="shared" si="44"/>
        <v/>
      </c>
      <c r="E568" s="13" t="str">
        <f t="shared" si="47"/>
        <v/>
      </c>
      <c r="F568" s="14" t="str">
        <f t="shared" si="43"/>
        <v/>
      </c>
      <c r="G568" s="1"/>
      <c r="H568" s="1"/>
      <c r="I568" s="1"/>
      <c r="J568" s="1"/>
      <c r="L568" s="1"/>
    </row>
    <row r="569" spans="1:12" x14ac:dyDescent="0.35">
      <c r="A569" s="3" t="str">
        <f>IF(B569&lt;&gt;"",568,"")</f>
        <v/>
      </c>
      <c r="B569" s="13" t="str">
        <f t="shared" si="45"/>
        <v/>
      </c>
      <c r="C569" s="13" t="str">
        <f t="shared" si="46"/>
        <v/>
      </c>
      <c r="D569" s="13" t="str">
        <f t="shared" si="44"/>
        <v/>
      </c>
      <c r="E569" s="13" t="str">
        <f t="shared" si="47"/>
        <v/>
      </c>
      <c r="F569" s="14" t="str">
        <f t="shared" si="43"/>
        <v/>
      </c>
      <c r="G569" s="1"/>
      <c r="H569" s="1"/>
      <c r="I569" s="1"/>
      <c r="J569" s="1"/>
      <c r="L569" s="1"/>
    </row>
    <row r="570" spans="1:12" x14ac:dyDescent="0.35">
      <c r="A570" s="3" t="str">
        <f>IF(B570&lt;&gt;"",569,"")</f>
        <v/>
      </c>
      <c r="B570" s="13" t="str">
        <f t="shared" si="45"/>
        <v/>
      </c>
      <c r="C570" s="13" t="str">
        <f t="shared" si="46"/>
        <v/>
      </c>
      <c r="D570" s="13" t="str">
        <f t="shared" si="44"/>
        <v/>
      </c>
      <c r="E570" s="13" t="str">
        <f t="shared" si="47"/>
        <v/>
      </c>
      <c r="F570" s="14" t="str">
        <f t="shared" si="43"/>
        <v/>
      </c>
      <c r="G570" s="1"/>
      <c r="H570" s="1"/>
      <c r="I570" s="1"/>
      <c r="J570" s="1"/>
      <c r="L570" s="1"/>
    </row>
    <row r="571" spans="1:12" x14ac:dyDescent="0.35">
      <c r="A571" s="3" t="str">
        <f>IF(B571&lt;&gt;"",570,"")</f>
        <v/>
      </c>
      <c r="B571" s="13" t="str">
        <f t="shared" si="45"/>
        <v/>
      </c>
      <c r="C571" s="13" t="str">
        <f t="shared" si="46"/>
        <v/>
      </c>
      <c r="D571" s="13" t="str">
        <f t="shared" si="44"/>
        <v/>
      </c>
      <c r="E571" s="13" t="str">
        <f t="shared" si="47"/>
        <v/>
      </c>
      <c r="F571" s="14" t="str">
        <f t="shared" si="43"/>
        <v/>
      </c>
      <c r="G571" s="1"/>
      <c r="H571" s="1"/>
      <c r="I571" s="1"/>
      <c r="J571" s="1"/>
      <c r="L571" s="1"/>
    </row>
    <row r="572" spans="1:12" x14ac:dyDescent="0.35">
      <c r="A572" s="3" t="str">
        <f>IF(B572&lt;&gt;"",571,"")</f>
        <v/>
      </c>
      <c r="B572" s="13" t="str">
        <f t="shared" si="45"/>
        <v/>
      </c>
      <c r="C572" s="13" t="str">
        <f t="shared" si="46"/>
        <v/>
      </c>
      <c r="D572" s="13" t="str">
        <f t="shared" si="44"/>
        <v/>
      </c>
      <c r="E572" s="13" t="str">
        <f t="shared" si="47"/>
        <v/>
      </c>
      <c r="F572" s="14" t="str">
        <f t="shared" si="43"/>
        <v/>
      </c>
      <c r="G572" s="1"/>
      <c r="H572" s="1"/>
      <c r="I572" s="1"/>
      <c r="J572" s="1"/>
      <c r="L572" s="1"/>
    </row>
    <row r="573" spans="1:12" x14ac:dyDescent="0.35">
      <c r="A573" s="3" t="str">
        <f>IF(B573&lt;&gt;"",572,"")</f>
        <v/>
      </c>
      <c r="B573" s="13" t="str">
        <f t="shared" si="45"/>
        <v/>
      </c>
      <c r="C573" s="13" t="str">
        <f t="shared" si="46"/>
        <v/>
      </c>
      <c r="D573" s="13" t="str">
        <f t="shared" si="44"/>
        <v/>
      </c>
      <c r="E573" s="13" t="str">
        <f t="shared" si="47"/>
        <v/>
      </c>
      <c r="F573" s="14" t="str">
        <f t="shared" si="43"/>
        <v/>
      </c>
      <c r="G573" s="1"/>
      <c r="H573" s="1"/>
      <c r="I573" s="1"/>
      <c r="J573" s="1"/>
      <c r="L573" s="1"/>
    </row>
    <row r="574" spans="1:12" x14ac:dyDescent="0.35">
      <c r="A574" s="3" t="str">
        <f>IF(B574&lt;&gt;"",573,"")</f>
        <v/>
      </c>
      <c r="B574" s="13" t="str">
        <f t="shared" si="45"/>
        <v/>
      </c>
      <c r="C574" s="13" t="str">
        <f t="shared" si="46"/>
        <v/>
      </c>
      <c r="D574" s="13" t="str">
        <f t="shared" si="44"/>
        <v/>
      </c>
      <c r="E574" s="13" t="str">
        <f t="shared" si="47"/>
        <v/>
      </c>
      <c r="F574" s="14" t="str">
        <f t="shared" si="43"/>
        <v/>
      </c>
      <c r="G574" s="1"/>
      <c r="H574" s="1"/>
      <c r="I574" s="1"/>
      <c r="J574" s="1"/>
      <c r="L574" s="1"/>
    </row>
    <row r="575" spans="1:12" x14ac:dyDescent="0.35">
      <c r="A575" s="3" t="str">
        <f>IF(B575&lt;&gt;"",574,"")</f>
        <v/>
      </c>
      <c r="B575" s="13" t="str">
        <f t="shared" si="45"/>
        <v/>
      </c>
      <c r="C575" s="13" t="str">
        <f t="shared" si="46"/>
        <v/>
      </c>
      <c r="D575" s="13" t="str">
        <f t="shared" si="44"/>
        <v/>
      </c>
      <c r="E575" s="13" t="str">
        <f t="shared" si="47"/>
        <v/>
      </c>
      <c r="F575" s="14" t="str">
        <f t="shared" si="43"/>
        <v/>
      </c>
      <c r="G575" s="1"/>
      <c r="H575" s="1"/>
      <c r="I575" s="1"/>
      <c r="J575" s="1"/>
      <c r="L575" s="1"/>
    </row>
    <row r="576" spans="1:12" x14ac:dyDescent="0.35">
      <c r="A576" s="3" t="str">
        <f>IF(B576&lt;&gt;"",575,"")</f>
        <v/>
      </c>
      <c r="B576" s="13" t="str">
        <f t="shared" si="45"/>
        <v/>
      </c>
      <c r="C576" s="13" t="str">
        <f t="shared" si="46"/>
        <v/>
      </c>
      <c r="D576" s="13" t="str">
        <f t="shared" si="44"/>
        <v/>
      </c>
      <c r="E576" s="13" t="str">
        <f t="shared" si="47"/>
        <v/>
      </c>
      <c r="F576" s="14" t="str">
        <f t="shared" si="43"/>
        <v/>
      </c>
      <c r="G576" s="1"/>
      <c r="H576" s="1"/>
      <c r="I576" s="1"/>
      <c r="J576" s="1"/>
      <c r="L576" s="1"/>
    </row>
    <row r="577" spans="1:12" x14ac:dyDescent="0.35">
      <c r="A577" s="3" t="str">
        <f>IF(B577&lt;&gt;"",576,"")</f>
        <v/>
      </c>
      <c r="B577" s="13" t="str">
        <f t="shared" si="45"/>
        <v/>
      </c>
      <c r="C577" s="13" t="str">
        <f t="shared" si="46"/>
        <v/>
      </c>
      <c r="D577" s="13" t="str">
        <f t="shared" si="44"/>
        <v/>
      </c>
      <c r="E577" s="13" t="str">
        <f t="shared" si="47"/>
        <v/>
      </c>
      <c r="F577" s="14" t="str">
        <f t="shared" si="43"/>
        <v/>
      </c>
      <c r="G577" s="1"/>
      <c r="H577" s="1"/>
      <c r="I577" s="1"/>
      <c r="J577" s="1"/>
      <c r="L577" s="1"/>
    </row>
    <row r="578" spans="1:12" x14ac:dyDescent="0.35">
      <c r="A578" s="3" t="str">
        <f>IF(B578&lt;&gt;"",577,"")</f>
        <v/>
      </c>
      <c r="B578" s="13" t="str">
        <f t="shared" si="45"/>
        <v/>
      </c>
      <c r="C578" s="13" t="str">
        <f t="shared" si="46"/>
        <v/>
      </c>
      <c r="D578" s="13" t="str">
        <f t="shared" si="44"/>
        <v/>
      </c>
      <c r="E578" s="13" t="str">
        <f t="shared" si="47"/>
        <v/>
      </c>
      <c r="F578" s="14" t="str">
        <f t="shared" ref="F578:F601" si="48">IF(A578&lt;&gt;"",$I$6,"")</f>
        <v/>
      </c>
      <c r="G578" s="1"/>
      <c r="H578" s="1"/>
      <c r="I578" s="1"/>
      <c r="J578" s="1"/>
      <c r="L578" s="1"/>
    </row>
    <row r="579" spans="1:12" x14ac:dyDescent="0.35">
      <c r="A579" s="3" t="str">
        <f>IF(B579&lt;&gt;"",578,"")</f>
        <v/>
      </c>
      <c r="B579" s="13" t="str">
        <f t="shared" si="45"/>
        <v/>
      </c>
      <c r="C579" s="13" t="str">
        <f t="shared" si="46"/>
        <v/>
      </c>
      <c r="D579" s="13" t="str">
        <f t="shared" ref="D579:D601" si="49">IFERROR(F579-C579,"")</f>
        <v/>
      </c>
      <c r="E579" s="13" t="str">
        <f t="shared" si="47"/>
        <v/>
      </c>
      <c r="F579" s="14" t="str">
        <f t="shared" si="48"/>
        <v/>
      </c>
      <c r="G579" s="1"/>
      <c r="H579" s="1"/>
      <c r="I579" s="1"/>
      <c r="J579" s="1"/>
      <c r="L579" s="1"/>
    </row>
    <row r="580" spans="1:12" x14ac:dyDescent="0.35">
      <c r="A580" s="3" t="str">
        <f>IF(B580&lt;&gt;"",579,"")</f>
        <v/>
      </c>
      <c r="B580" s="13" t="str">
        <f t="shared" si="45"/>
        <v/>
      </c>
      <c r="C580" s="13" t="str">
        <f t="shared" si="46"/>
        <v/>
      </c>
      <c r="D580" s="13" t="str">
        <f t="shared" si="49"/>
        <v/>
      </c>
      <c r="E580" s="13" t="str">
        <f t="shared" si="47"/>
        <v/>
      </c>
      <c r="F580" s="14" t="str">
        <f t="shared" si="48"/>
        <v/>
      </c>
      <c r="G580" s="1"/>
      <c r="H580" s="1"/>
      <c r="I580" s="1"/>
      <c r="J580" s="1"/>
      <c r="L580" s="1"/>
    </row>
    <row r="581" spans="1:12" x14ac:dyDescent="0.35">
      <c r="A581" s="3" t="str">
        <f>IF(B581&lt;&gt;"",580,"")</f>
        <v/>
      </c>
      <c r="B581" s="13" t="str">
        <f t="shared" si="45"/>
        <v/>
      </c>
      <c r="C581" s="13" t="str">
        <f t="shared" si="46"/>
        <v/>
      </c>
      <c r="D581" s="13" t="str">
        <f t="shared" si="49"/>
        <v/>
      </c>
      <c r="E581" s="13" t="str">
        <f t="shared" si="47"/>
        <v/>
      </c>
      <c r="F581" s="14" t="str">
        <f t="shared" si="48"/>
        <v/>
      </c>
      <c r="G581" s="1"/>
      <c r="H581" s="1"/>
      <c r="I581" s="1"/>
      <c r="J581" s="1"/>
      <c r="L581" s="1"/>
    </row>
    <row r="582" spans="1:12" x14ac:dyDescent="0.35">
      <c r="A582" s="3" t="str">
        <f>IF(B582&lt;&gt;"",581,"")</f>
        <v/>
      </c>
      <c r="B582" s="13" t="str">
        <f t="shared" si="45"/>
        <v/>
      </c>
      <c r="C582" s="13" t="str">
        <f t="shared" si="46"/>
        <v/>
      </c>
      <c r="D582" s="13" t="str">
        <f t="shared" si="49"/>
        <v/>
      </c>
      <c r="E582" s="13" t="str">
        <f t="shared" si="47"/>
        <v/>
      </c>
      <c r="F582" s="14" t="str">
        <f t="shared" si="48"/>
        <v/>
      </c>
      <c r="G582" s="1"/>
      <c r="H582" s="1"/>
      <c r="I582" s="1"/>
      <c r="J582" s="1"/>
      <c r="L582" s="1"/>
    </row>
    <row r="583" spans="1:12" x14ac:dyDescent="0.35">
      <c r="A583" s="3" t="str">
        <f>IF(B583&lt;&gt;"",582,"")</f>
        <v/>
      </c>
      <c r="B583" s="13" t="str">
        <f t="shared" si="45"/>
        <v/>
      </c>
      <c r="C583" s="13" t="str">
        <f t="shared" si="46"/>
        <v/>
      </c>
      <c r="D583" s="13" t="str">
        <f t="shared" si="49"/>
        <v/>
      </c>
      <c r="E583" s="13" t="str">
        <f t="shared" si="47"/>
        <v/>
      </c>
      <c r="F583" s="14" t="str">
        <f t="shared" si="48"/>
        <v/>
      </c>
      <c r="G583" s="1"/>
      <c r="H583" s="1"/>
      <c r="I583" s="1"/>
      <c r="J583" s="1"/>
      <c r="L583" s="1"/>
    </row>
    <row r="584" spans="1:12" x14ac:dyDescent="0.35">
      <c r="A584" s="3" t="str">
        <f>IF(B584&lt;&gt;"",583,"")</f>
        <v/>
      </c>
      <c r="B584" s="13" t="str">
        <f t="shared" si="45"/>
        <v/>
      </c>
      <c r="C584" s="13" t="str">
        <f t="shared" si="46"/>
        <v/>
      </c>
      <c r="D584" s="13" t="str">
        <f t="shared" si="49"/>
        <v/>
      </c>
      <c r="E584" s="13" t="str">
        <f t="shared" si="47"/>
        <v/>
      </c>
      <c r="F584" s="14" t="str">
        <f t="shared" si="48"/>
        <v/>
      </c>
      <c r="G584" s="1"/>
      <c r="H584" s="1"/>
      <c r="I584" s="1"/>
      <c r="J584" s="1"/>
      <c r="L584" s="1"/>
    </row>
    <row r="585" spans="1:12" x14ac:dyDescent="0.35">
      <c r="A585" s="3" t="str">
        <f>IF(B585&lt;&gt;"",584,"")</f>
        <v/>
      </c>
      <c r="B585" s="13" t="str">
        <f t="shared" si="45"/>
        <v/>
      </c>
      <c r="C585" s="13" t="str">
        <f t="shared" si="46"/>
        <v/>
      </c>
      <c r="D585" s="13" t="str">
        <f t="shared" si="49"/>
        <v/>
      </c>
      <c r="E585" s="13" t="str">
        <f t="shared" si="47"/>
        <v/>
      </c>
      <c r="F585" s="14" t="str">
        <f t="shared" si="48"/>
        <v/>
      </c>
      <c r="G585" s="1"/>
      <c r="H585" s="1"/>
      <c r="I585" s="1"/>
      <c r="J585" s="1"/>
      <c r="L585" s="1"/>
    </row>
    <row r="586" spans="1:12" x14ac:dyDescent="0.35">
      <c r="A586" s="3" t="str">
        <f>IF(B586&lt;&gt;"",585,"")</f>
        <v/>
      </c>
      <c r="B586" s="13" t="str">
        <f t="shared" si="45"/>
        <v/>
      </c>
      <c r="C586" s="13" t="str">
        <f t="shared" si="46"/>
        <v/>
      </c>
      <c r="D586" s="13" t="str">
        <f t="shared" si="49"/>
        <v/>
      </c>
      <c r="E586" s="13" t="str">
        <f t="shared" si="47"/>
        <v/>
      </c>
      <c r="F586" s="14" t="str">
        <f t="shared" si="48"/>
        <v/>
      </c>
      <c r="G586" s="1"/>
      <c r="H586" s="1"/>
      <c r="I586" s="1"/>
      <c r="J586" s="1"/>
      <c r="L586" s="1"/>
    </row>
    <row r="587" spans="1:12" x14ac:dyDescent="0.35">
      <c r="A587" s="3" t="str">
        <f>IF(B587&lt;&gt;"",586,"")</f>
        <v/>
      </c>
      <c r="B587" s="13" t="str">
        <f t="shared" si="45"/>
        <v/>
      </c>
      <c r="C587" s="13" t="str">
        <f t="shared" si="46"/>
        <v/>
      </c>
      <c r="D587" s="13" t="str">
        <f t="shared" si="49"/>
        <v/>
      </c>
      <c r="E587" s="13" t="str">
        <f t="shared" si="47"/>
        <v/>
      </c>
      <c r="F587" s="14" t="str">
        <f t="shared" si="48"/>
        <v/>
      </c>
      <c r="G587" s="1"/>
      <c r="H587" s="1"/>
      <c r="I587" s="1"/>
      <c r="J587" s="1"/>
      <c r="L587" s="1"/>
    </row>
    <row r="588" spans="1:12" x14ac:dyDescent="0.35">
      <c r="A588" s="3" t="str">
        <f>IF(B588&lt;&gt;"",587,"")</f>
        <v/>
      </c>
      <c r="B588" s="13" t="str">
        <f t="shared" si="45"/>
        <v/>
      </c>
      <c r="C588" s="13" t="str">
        <f t="shared" si="46"/>
        <v/>
      </c>
      <c r="D588" s="13" t="str">
        <f t="shared" si="49"/>
        <v/>
      </c>
      <c r="E588" s="13" t="str">
        <f t="shared" si="47"/>
        <v/>
      </c>
      <c r="F588" s="14" t="str">
        <f t="shared" si="48"/>
        <v/>
      </c>
      <c r="G588" s="1"/>
      <c r="H588" s="1"/>
      <c r="I588" s="1"/>
      <c r="J588" s="1"/>
      <c r="L588" s="1"/>
    </row>
    <row r="589" spans="1:12" x14ac:dyDescent="0.35">
      <c r="A589" s="3" t="str">
        <f>IF(B589&lt;&gt;"",588,"")</f>
        <v/>
      </c>
      <c r="B589" s="13" t="str">
        <f t="shared" si="45"/>
        <v/>
      </c>
      <c r="C589" s="13" t="str">
        <f t="shared" si="46"/>
        <v/>
      </c>
      <c r="D589" s="13" t="str">
        <f t="shared" si="49"/>
        <v/>
      </c>
      <c r="E589" s="13" t="str">
        <f t="shared" si="47"/>
        <v/>
      </c>
      <c r="F589" s="14" t="str">
        <f t="shared" si="48"/>
        <v/>
      </c>
      <c r="G589" s="1"/>
      <c r="H589" s="1"/>
      <c r="I589" s="1"/>
      <c r="J589" s="1"/>
      <c r="L589" s="1"/>
    </row>
    <row r="590" spans="1:12" x14ac:dyDescent="0.35">
      <c r="A590" s="3" t="str">
        <f>IF(B590&lt;&gt;"",589,"")</f>
        <v/>
      </c>
      <c r="B590" s="13" t="str">
        <f t="shared" si="45"/>
        <v/>
      </c>
      <c r="C590" s="13" t="str">
        <f t="shared" si="46"/>
        <v/>
      </c>
      <c r="D590" s="13" t="str">
        <f t="shared" si="49"/>
        <v/>
      </c>
      <c r="E590" s="13" t="str">
        <f t="shared" si="47"/>
        <v/>
      </c>
      <c r="F590" s="14" t="str">
        <f t="shared" si="48"/>
        <v/>
      </c>
      <c r="G590" s="1"/>
      <c r="H590" s="1"/>
      <c r="I590" s="1"/>
      <c r="J590" s="1"/>
      <c r="L590" s="1"/>
    </row>
    <row r="591" spans="1:12" x14ac:dyDescent="0.35">
      <c r="A591" s="3" t="str">
        <f>IF(B591&lt;&gt;"",590,"")</f>
        <v/>
      </c>
      <c r="B591" s="13" t="str">
        <f t="shared" si="45"/>
        <v/>
      </c>
      <c r="C591" s="13" t="str">
        <f t="shared" si="46"/>
        <v/>
      </c>
      <c r="D591" s="13" t="str">
        <f t="shared" si="49"/>
        <v/>
      </c>
      <c r="E591" s="13" t="str">
        <f t="shared" si="47"/>
        <v/>
      </c>
      <c r="F591" s="14" t="str">
        <f t="shared" si="48"/>
        <v/>
      </c>
      <c r="G591" s="1"/>
      <c r="H591" s="1"/>
      <c r="I591" s="1"/>
      <c r="J591" s="1"/>
      <c r="L591" s="1"/>
    </row>
    <row r="592" spans="1:12" x14ac:dyDescent="0.35">
      <c r="A592" s="3" t="str">
        <f>IF(B592&lt;&gt;"",591,"")</f>
        <v/>
      </c>
      <c r="B592" s="13" t="str">
        <f t="shared" si="45"/>
        <v/>
      </c>
      <c r="C592" s="13" t="str">
        <f t="shared" si="46"/>
        <v/>
      </c>
      <c r="D592" s="13" t="str">
        <f t="shared" si="49"/>
        <v/>
      </c>
      <c r="E592" s="13" t="str">
        <f t="shared" si="47"/>
        <v/>
      </c>
      <c r="F592" s="14" t="str">
        <f t="shared" si="48"/>
        <v/>
      </c>
      <c r="G592" s="1"/>
      <c r="H592" s="1"/>
      <c r="I592" s="1"/>
      <c r="J592" s="1"/>
      <c r="L592" s="1"/>
    </row>
    <row r="593" spans="1:12" x14ac:dyDescent="0.35">
      <c r="A593" s="3" t="str">
        <f>IF(B593&lt;&gt;"",592,"")</f>
        <v/>
      </c>
      <c r="B593" s="13" t="str">
        <f t="shared" si="45"/>
        <v/>
      </c>
      <c r="C593" s="13" t="str">
        <f t="shared" si="46"/>
        <v/>
      </c>
      <c r="D593" s="13" t="str">
        <f t="shared" si="49"/>
        <v/>
      </c>
      <c r="E593" s="13" t="str">
        <f t="shared" si="47"/>
        <v/>
      </c>
      <c r="F593" s="14" t="str">
        <f t="shared" si="48"/>
        <v/>
      </c>
      <c r="G593" s="1"/>
      <c r="H593" s="1"/>
      <c r="I593" s="1"/>
      <c r="J593" s="1"/>
      <c r="L593" s="1"/>
    </row>
    <row r="594" spans="1:12" x14ac:dyDescent="0.35">
      <c r="A594" s="3" t="str">
        <f>IF(B594&lt;&gt;"",593,"")</f>
        <v/>
      </c>
      <c r="B594" s="13" t="str">
        <f t="shared" si="45"/>
        <v/>
      </c>
      <c r="C594" s="13" t="str">
        <f t="shared" si="46"/>
        <v/>
      </c>
      <c r="D594" s="13" t="str">
        <f t="shared" si="49"/>
        <v/>
      </c>
      <c r="E594" s="13" t="str">
        <f t="shared" si="47"/>
        <v/>
      </c>
      <c r="F594" s="14" t="str">
        <f t="shared" si="48"/>
        <v/>
      </c>
      <c r="G594" s="1"/>
      <c r="H594" s="1"/>
      <c r="I594" s="1"/>
      <c r="J594" s="1"/>
      <c r="L594" s="1"/>
    </row>
    <row r="595" spans="1:12" x14ac:dyDescent="0.35">
      <c r="A595" s="3" t="str">
        <f>IF(B595&lt;&gt;"",594,"")</f>
        <v/>
      </c>
      <c r="B595" s="13" t="str">
        <f t="shared" si="45"/>
        <v/>
      </c>
      <c r="C595" s="13" t="str">
        <f t="shared" si="46"/>
        <v/>
      </c>
      <c r="D595" s="13" t="str">
        <f t="shared" si="49"/>
        <v/>
      </c>
      <c r="E595" s="13" t="str">
        <f t="shared" si="47"/>
        <v/>
      </c>
      <c r="F595" s="14" t="str">
        <f t="shared" si="48"/>
        <v/>
      </c>
      <c r="G595" s="1"/>
      <c r="H595" s="1"/>
      <c r="I595" s="1"/>
      <c r="J595" s="1"/>
      <c r="L595" s="1"/>
    </row>
    <row r="596" spans="1:12" x14ac:dyDescent="0.35">
      <c r="A596" s="3" t="str">
        <f>IF(B596&lt;&gt;"",595,"")</f>
        <v/>
      </c>
      <c r="B596" s="13" t="str">
        <f t="shared" si="45"/>
        <v/>
      </c>
      <c r="C596" s="13" t="str">
        <f t="shared" si="46"/>
        <v/>
      </c>
      <c r="D596" s="13" t="str">
        <f t="shared" si="49"/>
        <v/>
      </c>
      <c r="E596" s="13" t="str">
        <f t="shared" si="47"/>
        <v/>
      </c>
      <c r="F596" s="14" t="str">
        <f t="shared" si="48"/>
        <v/>
      </c>
      <c r="G596" s="1"/>
      <c r="H596" s="1"/>
      <c r="I596" s="1"/>
      <c r="J596" s="1"/>
      <c r="L596" s="1"/>
    </row>
    <row r="597" spans="1:12" x14ac:dyDescent="0.35">
      <c r="A597" s="3" t="str">
        <f>IF(B597&lt;&gt;"",596,"")</f>
        <v/>
      </c>
      <c r="B597" s="13" t="str">
        <f t="shared" si="45"/>
        <v/>
      </c>
      <c r="C597" s="13" t="str">
        <f t="shared" si="46"/>
        <v/>
      </c>
      <c r="D597" s="13" t="str">
        <f t="shared" si="49"/>
        <v/>
      </c>
      <c r="E597" s="13" t="str">
        <f t="shared" si="47"/>
        <v/>
      </c>
      <c r="F597" s="14" t="str">
        <f t="shared" si="48"/>
        <v/>
      </c>
      <c r="G597" s="1"/>
      <c r="H597" s="1"/>
      <c r="I597" s="1"/>
      <c r="J597" s="1"/>
      <c r="L597" s="1"/>
    </row>
    <row r="598" spans="1:12" x14ac:dyDescent="0.35">
      <c r="A598" s="3" t="str">
        <f>IF(B598&lt;&gt;"",597,"")</f>
        <v/>
      </c>
      <c r="B598" s="13" t="str">
        <f t="shared" si="45"/>
        <v/>
      </c>
      <c r="C598" s="13" t="str">
        <f t="shared" si="46"/>
        <v/>
      </c>
      <c r="D598" s="13" t="str">
        <f t="shared" si="49"/>
        <v/>
      </c>
      <c r="E598" s="13" t="str">
        <f t="shared" si="47"/>
        <v/>
      </c>
      <c r="F598" s="14" t="str">
        <f t="shared" si="48"/>
        <v/>
      </c>
      <c r="G598" s="1"/>
      <c r="H598" s="1"/>
      <c r="I598" s="1"/>
      <c r="J598" s="1"/>
      <c r="L598" s="1"/>
    </row>
    <row r="599" spans="1:12" x14ac:dyDescent="0.35">
      <c r="A599" s="3" t="str">
        <f>IF(B599&lt;&gt;"",598,"")</f>
        <v/>
      </c>
      <c r="B599" s="13" t="str">
        <f t="shared" si="45"/>
        <v/>
      </c>
      <c r="C599" s="13" t="str">
        <f t="shared" si="46"/>
        <v/>
      </c>
      <c r="D599" s="13" t="str">
        <f t="shared" si="49"/>
        <v/>
      </c>
      <c r="E599" s="13" t="str">
        <f t="shared" si="47"/>
        <v/>
      </c>
      <c r="F599" s="14" t="str">
        <f t="shared" si="48"/>
        <v/>
      </c>
      <c r="G599" s="1"/>
      <c r="H599" s="1"/>
      <c r="I599" s="1"/>
      <c r="J599" s="1"/>
      <c r="L599" s="1"/>
    </row>
    <row r="600" spans="1:12" x14ac:dyDescent="0.35">
      <c r="A600" s="3" t="str">
        <f>IF(B600&lt;&gt;"",599,"")</f>
        <v/>
      </c>
      <c r="B600" s="13" t="str">
        <f t="shared" si="45"/>
        <v/>
      </c>
      <c r="C600" s="13" t="str">
        <f t="shared" si="46"/>
        <v/>
      </c>
      <c r="D600" s="13" t="str">
        <f t="shared" si="49"/>
        <v/>
      </c>
      <c r="E600" s="13" t="str">
        <f t="shared" si="47"/>
        <v/>
      </c>
      <c r="F600" s="14" t="str">
        <f t="shared" si="48"/>
        <v/>
      </c>
      <c r="G600" s="1"/>
      <c r="H600" s="1"/>
      <c r="I600" s="1"/>
      <c r="J600" s="1"/>
      <c r="L600" s="1"/>
    </row>
    <row r="601" spans="1:12" x14ac:dyDescent="0.35">
      <c r="A601" s="3" t="str">
        <f>IF(B601&lt;&gt;"",600,"")</f>
        <v/>
      </c>
      <c r="B601" s="13" t="str">
        <f t="shared" si="45"/>
        <v/>
      </c>
      <c r="C601" s="13" t="str">
        <f t="shared" si="46"/>
        <v/>
      </c>
      <c r="D601" s="13" t="str">
        <f t="shared" si="49"/>
        <v/>
      </c>
      <c r="E601" s="13" t="str">
        <f t="shared" si="47"/>
        <v/>
      </c>
      <c r="F601" s="14" t="str">
        <f t="shared" si="48"/>
        <v/>
      </c>
      <c r="G601" s="1"/>
      <c r="H601" s="1"/>
      <c r="I601" s="1"/>
      <c r="J601" s="1"/>
      <c r="L601" s="1"/>
    </row>
  </sheetData>
  <conditionalFormatting sqref="A2:F601">
    <cfRule type="expression" dxfId="0" priority="1">
      <formula>$B2&lt;&gt;""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 Bruijnis</dc:creator>
  <cp:lastModifiedBy>Taipan Gaijin</cp:lastModifiedBy>
  <dcterms:created xsi:type="dcterms:W3CDTF">2020-10-08T19:18:39Z</dcterms:created>
  <dcterms:modified xsi:type="dcterms:W3CDTF">2021-01-02T12:40:48Z</dcterms:modified>
</cp:coreProperties>
</file>